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firstSheet="2" activeTab="2"/>
  </bookViews>
  <sheets>
    <sheet name="汇总表" sheetId="4" r:id="rId1"/>
    <sheet name="政策性农业保险（万元）" sheetId="5" r:id="rId2"/>
    <sheet name="汇总表 2025" sheetId="6" r:id="rId3"/>
    <sheet name="政策性农业保险（万元） 2025" sheetId="8" r:id="rId4"/>
    <sheet name="政策性农业保险（元）2025" sheetId="7" r:id="rId5"/>
  </sheets>
  <definedNames>
    <definedName name="_xlnm._FilterDatabase" localSheetId="3" hidden="1">'政策性农业保险（万元） 2025'!$AA$1:$AB$17</definedName>
    <definedName name="_xlnm._FilterDatabase" localSheetId="4" hidden="1">'政策性农业保险（元）2025'!$A$4:$AB$15</definedName>
  </definedNames>
  <calcPr calcId="144525"/>
</workbook>
</file>

<file path=xl/calcChain.xml><?xml version="1.0" encoding="utf-8"?>
<calcChain xmlns="http://schemas.openxmlformats.org/spreadsheetml/2006/main">
  <c r="K8" i="6" l="1"/>
  <c r="K9" i="6"/>
  <c r="K10" i="6"/>
  <c r="K11" i="6"/>
  <c r="K12" i="6"/>
  <c r="K13" i="6"/>
  <c r="K14" i="6"/>
  <c r="K15" i="6"/>
  <c r="K16" i="6"/>
  <c r="K7" i="6"/>
  <c r="D15" i="7" l="1"/>
  <c r="E15" i="7"/>
  <c r="F11" i="7"/>
  <c r="V11" i="7" s="1"/>
  <c r="G11" i="7"/>
  <c r="H11" i="7"/>
  <c r="Y11" i="7" s="1"/>
  <c r="P11" i="7"/>
  <c r="Q11" i="7"/>
  <c r="R11" i="7"/>
  <c r="U11" i="7"/>
  <c r="W11" i="7" l="1"/>
  <c r="X11" i="7"/>
  <c r="AA11" i="7"/>
  <c r="Z11" i="7"/>
  <c r="V11" i="8"/>
  <c r="S11" i="8"/>
  <c r="R11" i="8"/>
  <c r="Q11" i="8"/>
  <c r="I11" i="8"/>
  <c r="H11" i="8"/>
  <c r="Y11" i="8" s="1"/>
  <c r="G11" i="8"/>
  <c r="AB11" i="8" l="1"/>
  <c r="W11" i="8"/>
  <c r="Z11" i="8"/>
  <c r="AA11" i="8"/>
  <c r="X11" i="8"/>
  <c r="E14" i="6" l="1"/>
  <c r="G7" i="8"/>
  <c r="G8" i="8"/>
  <c r="W8" i="8" s="1"/>
  <c r="G9" i="8"/>
  <c r="G10" i="8"/>
  <c r="G12" i="8"/>
  <c r="G13" i="8"/>
  <c r="W13" i="8" s="1"/>
  <c r="G14" i="8"/>
  <c r="H7" i="8"/>
  <c r="I7" i="8"/>
  <c r="H8" i="8"/>
  <c r="I8" i="8"/>
  <c r="H9" i="8"/>
  <c r="I9" i="8"/>
  <c r="H10" i="8"/>
  <c r="I10" i="8"/>
  <c r="H12" i="8"/>
  <c r="I12" i="8"/>
  <c r="H13" i="8"/>
  <c r="I13" i="8"/>
  <c r="H14" i="8"/>
  <c r="I14" i="8"/>
  <c r="I6" i="8"/>
  <c r="H6" i="8"/>
  <c r="G6" i="8"/>
  <c r="E7" i="6"/>
  <c r="W7" i="8"/>
  <c r="W10" i="8"/>
  <c r="D15" i="8"/>
  <c r="E15" i="8"/>
  <c r="F15" i="8"/>
  <c r="J15" i="8"/>
  <c r="K15" i="8"/>
  <c r="L15" i="8"/>
  <c r="M15" i="8"/>
  <c r="N15" i="8"/>
  <c r="O15" i="8"/>
  <c r="P15" i="8"/>
  <c r="T15" i="8"/>
  <c r="U15" i="8"/>
  <c r="C15" i="8"/>
  <c r="S13" i="8"/>
  <c r="S8" i="8"/>
  <c r="S7" i="8"/>
  <c r="S15" i="8" s="1"/>
  <c r="S6" i="8"/>
  <c r="V7" i="8"/>
  <c r="V8" i="8"/>
  <c r="V15" i="8" s="1"/>
  <c r="V9" i="8"/>
  <c r="W9" i="8" s="1"/>
  <c r="V10" i="8"/>
  <c r="V12" i="8"/>
  <c r="V13" i="8"/>
  <c r="V14" i="8"/>
  <c r="V6" i="8"/>
  <c r="S9" i="8"/>
  <c r="S10" i="8"/>
  <c r="S12" i="8"/>
  <c r="S14" i="8"/>
  <c r="R7" i="8"/>
  <c r="R8" i="8"/>
  <c r="R15" i="8" s="1"/>
  <c r="R9" i="8"/>
  <c r="R10" i="8"/>
  <c r="R12" i="8"/>
  <c r="R13" i="8"/>
  <c r="R14" i="8"/>
  <c r="R6" i="8"/>
  <c r="Q7" i="8"/>
  <c r="Q8" i="8"/>
  <c r="Q9" i="8"/>
  <c r="Q10" i="8"/>
  <c r="Q12" i="8"/>
  <c r="W12" i="8" s="1"/>
  <c r="Q13" i="8"/>
  <c r="Q14" i="8"/>
  <c r="W14" i="8" s="1"/>
  <c r="Q6" i="8"/>
  <c r="Q15" i="8" s="1"/>
  <c r="R7" i="7"/>
  <c r="R8" i="7"/>
  <c r="R9" i="7"/>
  <c r="R10" i="7"/>
  <c r="R12" i="7"/>
  <c r="R13" i="7"/>
  <c r="R14" i="7"/>
  <c r="R6" i="7"/>
  <c r="Q6" i="7"/>
  <c r="Q15" i="7" s="1"/>
  <c r="P7" i="7"/>
  <c r="P8" i="7"/>
  <c r="P9" i="7"/>
  <c r="P10" i="7"/>
  <c r="P12" i="7"/>
  <c r="P13" i="7"/>
  <c r="P14" i="7"/>
  <c r="P6" i="7"/>
  <c r="C15" i="7"/>
  <c r="B15" i="7"/>
  <c r="F7" i="7"/>
  <c r="F8" i="7"/>
  <c r="F9" i="7"/>
  <c r="F10" i="7"/>
  <c r="F12" i="7"/>
  <c r="F13" i="7"/>
  <c r="F14" i="7"/>
  <c r="F6" i="7"/>
  <c r="V6" i="7" s="1"/>
  <c r="T15" i="7"/>
  <c r="S15" i="7"/>
  <c r="O15" i="7"/>
  <c r="N15" i="7"/>
  <c r="M15" i="7"/>
  <c r="L15" i="7"/>
  <c r="K15" i="7"/>
  <c r="J15" i="7"/>
  <c r="I15" i="7"/>
  <c r="U14" i="7"/>
  <c r="Q14" i="7"/>
  <c r="H14" i="7"/>
  <c r="G14" i="7"/>
  <c r="U13" i="7"/>
  <c r="V13" i="7" s="1"/>
  <c r="Q13" i="7"/>
  <c r="H13" i="7"/>
  <c r="G13" i="7"/>
  <c r="U12" i="7"/>
  <c r="Q12" i="7"/>
  <c r="H12" i="7"/>
  <c r="G12" i="7"/>
  <c r="U10" i="7"/>
  <c r="Q10" i="7"/>
  <c r="H10" i="7"/>
  <c r="G10" i="7"/>
  <c r="U9" i="7"/>
  <c r="Q9" i="7"/>
  <c r="H9" i="7"/>
  <c r="G9" i="7"/>
  <c r="U8" i="7"/>
  <c r="Q8" i="7"/>
  <c r="H8" i="7"/>
  <c r="G8" i="7"/>
  <c r="U7" i="7"/>
  <c r="Q7" i="7"/>
  <c r="H7" i="7"/>
  <c r="G7" i="7"/>
  <c r="U6" i="7"/>
  <c r="H6" i="7"/>
  <c r="W6" i="7" s="1"/>
  <c r="G6" i="7"/>
  <c r="W6" i="8" l="1"/>
  <c r="I15" i="8"/>
  <c r="V10" i="7"/>
  <c r="G15" i="7"/>
  <c r="H15" i="7"/>
  <c r="F15" i="7"/>
  <c r="W15" i="8"/>
  <c r="G15" i="8"/>
  <c r="H15" i="8"/>
  <c r="AA8" i="8"/>
  <c r="X6" i="8"/>
  <c r="C7" i="6" s="1"/>
  <c r="AB12" i="8"/>
  <c r="Y10" i="8"/>
  <c r="D11" i="6" s="1"/>
  <c r="AA12" i="8"/>
  <c r="V14" i="7"/>
  <c r="U15" i="7"/>
  <c r="X8" i="7"/>
  <c r="P15" i="7"/>
  <c r="Y7" i="7"/>
  <c r="Y9" i="7"/>
  <c r="R15" i="7"/>
  <c r="Y14" i="7"/>
  <c r="AA12" i="7"/>
  <c r="V12" i="7"/>
  <c r="AA10" i="7"/>
  <c r="AA8" i="7"/>
  <c r="V9" i="7"/>
  <c r="W10" i="7"/>
  <c r="Y13" i="7"/>
  <c r="AA6" i="7"/>
  <c r="AA7" i="7"/>
  <c r="Z7" i="7"/>
  <c r="V8" i="7"/>
  <c r="Y10" i="7"/>
  <c r="X12" i="7"/>
  <c r="AA14" i="7"/>
  <c r="W7" i="7"/>
  <c r="W14" i="7"/>
  <c r="AA7" i="8"/>
  <c r="X7" i="8"/>
  <c r="C8" i="6" s="1"/>
  <c r="AB8" i="8"/>
  <c r="AB10" i="8"/>
  <c r="AB13" i="8"/>
  <c r="Y8" i="8"/>
  <c r="D9" i="6" s="1"/>
  <c r="AA9" i="8"/>
  <c r="Y12" i="8"/>
  <c r="D13" i="6" s="1"/>
  <c r="AA13" i="8"/>
  <c r="Z8" i="8"/>
  <c r="E9" i="6" s="1"/>
  <c r="AB9" i="8"/>
  <c r="Z10" i="8"/>
  <c r="E11" i="6" s="1"/>
  <c r="C12" i="6"/>
  <c r="H12" i="6" s="1"/>
  <c r="Z12" i="8"/>
  <c r="E13" i="6" s="1"/>
  <c r="AB6" i="8"/>
  <c r="AB7" i="8"/>
  <c r="Y7" i="8"/>
  <c r="D8" i="6" s="1"/>
  <c r="Y9" i="8"/>
  <c r="D10" i="6" s="1"/>
  <c r="AA10" i="8"/>
  <c r="D12" i="6"/>
  <c r="Y13" i="8"/>
  <c r="D14" i="6" s="1"/>
  <c r="Z7" i="8"/>
  <c r="E8" i="6" s="1"/>
  <c r="X8" i="8"/>
  <c r="C9" i="6" s="1"/>
  <c r="H9" i="6" s="1"/>
  <c r="Z9" i="8"/>
  <c r="E10" i="6" s="1"/>
  <c r="X10" i="8"/>
  <c r="C11" i="6" s="1"/>
  <c r="H11" i="6" s="1"/>
  <c r="E12" i="6"/>
  <c r="X12" i="8"/>
  <c r="C13" i="6" s="1"/>
  <c r="AB14" i="8"/>
  <c r="Y14" i="8"/>
  <c r="D15" i="6" s="1"/>
  <c r="AA14" i="8"/>
  <c r="X14" i="8"/>
  <c r="C15" i="6" s="1"/>
  <c r="Y8" i="7"/>
  <c r="X9" i="7"/>
  <c r="X13" i="7"/>
  <c r="Z12" i="7"/>
  <c r="X14" i="7"/>
  <c r="Y6" i="7"/>
  <c r="X7" i="7"/>
  <c r="Z9" i="7"/>
  <c r="Z13" i="7"/>
  <c r="Z6" i="7"/>
  <c r="W9" i="7"/>
  <c r="AA9" i="7"/>
  <c r="Z10" i="7"/>
  <c r="W13" i="7"/>
  <c r="AA13" i="7"/>
  <c r="Z14" i="7"/>
  <c r="V7" i="7"/>
  <c r="X6" i="7"/>
  <c r="Z8" i="7"/>
  <c r="X10" i="7"/>
  <c r="Y12" i="7"/>
  <c r="W8" i="7"/>
  <c r="W12" i="7"/>
  <c r="J16" i="6"/>
  <c r="I16" i="6"/>
  <c r="H13" i="6" l="1"/>
  <c r="H8" i="6"/>
  <c r="AB15" i="8"/>
  <c r="Z14" i="8"/>
  <c r="E15" i="6" s="1"/>
  <c r="H15" i="6" s="1"/>
  <c r="AA15" i="7"/>
  <c r="W15" i="7"/>
  <c r="X15" i="7"/>
  <c r="X13" i="8"/>
  <c r="C14" i="6" s="1"/>
  <c r="H14" i="6" s="1"/>
  <c r="Y6" i="8"/>
  <c r="D7" i="6" s="1"/>
  <c r="H7" i="6" s="1"/>
  <c r="H16" i="6" s="1"/>
  <c r="X9" i="8"/>
  <c r="C10" i="6" s="1"/>
  <c r="H10" i="6" s="1"/>
  <c r="AA6" i="8"/>
  <c r="AA15" i="8" s="1"/>
  <c r="V15" i="7"/>
  <c r="Y15" i="7"/>
  <c r="Z15" i="7"/>
  <c r="D15" i="4"/>
  <c r="E15" i="4"/>
  <c r="F15" i="4"/>
  <c r="G15" i="4"/>
  <c r="H15" i="4"/>
  <c r="I15" i="4"/>
  <c r="J15" i="4"/>
  <c r="K15" i="4"/>
  <c r="L15" i="4"/>
  <c r="C15" i="4"/>
  <c r="C16" i="6" l="1"/>
  <c r="E16" i="6"/>
  <c r="Z15" i="8"/>
  <c r="X15" i="8"/>
  <c r="Y15" i="8"/>
  <c r="D16" i="6"/>
  <c r="T7" i="5"/>
  <c r="V7" i="5" s="1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U6" i="5"/>
  <c r="T6" i="5"/>
  <c r="J7" i="5"/>
  <c r="R7" i="5" s="1"/>
  <c r="K7" i="5"/>
  <c r="L7" i="5"/>
  <c r="M7" i="5"/>
  <c r="N7" i="5"/>
  <c r="O7" i="5"/>
  <c r="P7" i="5"/>
  <c r="J8" i="5"/>
  <c r="R8" i="5" s="1"/>
  <c r="K8" i="5"/>
  <c r="L8" i="5"/>
  <c r="M8" i="5"/>
  <c r="N8" i="5"/>
  <c r="O8" i="5"/>
  <c r="P8" i="5"/>
  <c r="J9" i="5"/>
  <c r="K9" i="5"/>
  <c r="L9" i="5"/>
  <c r="M9" i="5"/>
  <c r="N9" i="5"/>
  <c r="O9" i="5"/>
  <c r="P9" i="5"/>
  <c r="J10" i="5"/>
  <c r="K10" i="5"/>
  <c r="L10" i="5"/>
  <c r="M10" i="5"/>
  <c r="N10" i="5"/>
  <c r="O10" i="5"/>
  <c r="P10" i="5"/>
  <c r="J11" i="5"/>
  <c r="R11" i="5" s="1"/>
  <c r="K11" i="5"/>
  <c r="L11" i="5"/>
  <c r="M11" i="5"/>
  <c r="N11" i="5"/>
  <c r="O11" i="5"/>
  <c r="P11" i="5"/>
  <c r="J12" i="5"/>
  <c r="K12" i="5"/>
  <c r="L12" i="5"/>
  <c r="Q12" i="5" s="1"/>
  <c r="M12" i="5"/>
  <c r="N12" i="5"/>
  <c r="O12" i="5"/>
  <c r="P12" i="5"/>
  <c r="J13" i="5"/>
  <c r="R13" i="5" s="1"/>
  <c r="K13" i="5"/>
  <c r="L13" i="5"/>
  <c r="M13" i="5"/>
  <c r="N13" i="5"/>
  <c r="O13" i="5"/>
  <c r="P13" i="5"/>
  <c r="J14" i="5"/>
  <c r="R14" i="5" s="1"/>
  <c r="K14" i="5"/>
  <c r="L14" i="5"/>
  <c r="M14" i="5"/>
  <c r="N14" i="5"/>
  <c r="O14" i="5"/>
  <c r="P14" i="5"/>
  <c r="P6" i="5"/>
  <c r="O6" i="5"/>
  <c r="N6" i="5"/>
  <c r="M6" i="5"/>
  <c r="L6" i="5"/>
  <c r="K6" i="5"/>
  <c r="J6" i="5"/>
  <c r="F14" i="5"/>
  <c r="F7" i="5"/>
  <c r="F8" i="5"/>
  <c r="F9" i="5"/>
  <c r="F10" i="5"/>
  <c r="F11" i="5"/>
  <c r="F12" i="5"/>
  <c r="F13" i="5"/>
  <c r="F6" i="5"/>
  <c r="E7" i="5"/>
  <c r="E8" i="5"/>
  <c r="E9" i="5"/>
  <c r="E10" i="5"/>
  <c r="E11" i="5"/>
  <c r="E12" i="5"/>
  <c r="E13" i="5"/>
  <c r="E14" i="5"/>
  <c r="E6" i="5"/>
  <c r="D7" i="5"/>
  <c r="D8" i="5"/>
  <c r="D9" i="5"/>
  <c r="D10" i="5"/>
  <c r="D11" i="5"/>
  <c r="D12" i="5"/>
  <c r="D13" i="5"/>
  <c r="D14" i="5"/>
  <c r="D6" i="5"/>
  <c r="C7" i="5"/>
  <c r="C8" i="5"/>
  <c r="C9" i="5"/>
  <c r="C10" i="5"/>
  <c r="C11" i="5"/>
  <c r="C12" i="5"/>
  <c r="C13" i="5"/>
  <c r="C14" i="5"/>
  <c r="C6" i="5"/>
  <c r="R12" i="5"/>
  <c r="R10" i="5"/>
  <c r="R9" i="5"/>
  <c r="V13" i="5" l="1"/>
  <c r="V11" i="5"/>
  <c r="V9" i="5"/>
  <c r="Q9" i="5"/>
  <c r="V10" i="5"/>
  <c r="V8" i="5"/>
  <c r="U15" i="5"/>
  <c r="S13" i="5"/>
  <c r="S12" i="5"/>
  <c r="L15" i="5"/>
  <c r="Q8" i="5"/>
  <c r="Q6" i="5"/>
  <c r="Q13" i="5"/>
  <c r="Q10" i="5"/>
  <c r="S7" i="5"/>
  <c r="Q14" i="5"/>
  <c r="V6" i="5"/>
  <c r="Q11" i="5"/>
  <c r="S11" i="5"/>
  <c r="S9" i="5"/>
  <c r="S8" i="5"/>
  <c r="V14" i="5"/>
  <c r="V12" i="5"/>
  <c r="S14" i="5"/>
  <c r="S10" i="5"/>
  <c r="P15" i="5"/>
  <c r="J15" i="5"/>
  <c r="N15" i="5"/>
  <c r="Q7" i="5"/>
  <c r="R6" i="5"/>
  <c r="R15" i="5" s="1"/>
  <c r="S6" i="5"/>
  <c r="F15" i="5"/>
  <c r="E15" i="5"/>
  <c r="H7" i="5"/>
  <c r="I7" i="5"/>
  <c r="H8" i="5"/>
  <c r="I8" i="5"/>
  <c r="H9" i="5"/>
  <c r="I9" i="5"/>
  <c r="Z9" i="5" s="1"/>
  <c r="H10" i="5"/>
  <c r="I10" i="5"/>
  <c r="H11" i="5"/>
  <c r="I11" i="5"/>
  <c r="H12" i="5"/>
  <c r="I12" i="5"/>
  <c r="H13" i="5"/>
  <c r="I13" i="5"/>
  <c r="X13" i="5" s="1"/>
  <c r="H14" i="5"/>
  <c r="I14" i="5"/>
  <c r="I6" i="5"/>
  <c r="H6" i="5"/>
  <c r="Y6" i="5" s="1"/>
  <c r="AA14" i="5" l="1"/>
  <c r="X12" i="5"/>
  <c r="AB10" i="5"/>
  <c r="AB8" i="5"/>
  <c r="Y9" i="5"/>
  <c r="I15" i="5"/>
  <c r="Y13" i="5"/>
  <c r="AA7" i="5"/>
  <c r="AB13" i="5"/>
  <c r="AA8" i="5"/>
  <c r="X6" i="5"/>
  <c r="X9" i="5"/>
  <c r="Z8" i="5"/>
  <c r="X14" i="5"/>
  <c r="X7" i="5"/>
  <c r="AA9" i="5"/>
  <c r="AA13" i="5"/>
  <c r="X11" i="5"/>
  <c r="Z10" i="5"/>
  <c r="Z14" i="5"/>
  <c r="AB9" i="5"/>
  <c r="Y8" i="5"/>
  <c r="Y10" i="5"/>
  <c r="Y14" i="5"/>
  <c r="AB11" i="5"/>
  <c r="Z7" i="5"/>
  <c r="AA10" i="5"/>
  <c r="X8" i="5"/>
  <c r="AB6" i="5"/>
  <c r="Z12" i="5"/>
  <c r="AA12" i="5"/>
  <c r="AB14" i="5"/>
  <c r="AA11" i="5"/>
  <c r="Z11" i="5"/>
  <c r="Y11" i="5"/>
  <c r="AB12" i="5"/>
  <c r="X10" i="5"/>
  <c r="Y12" i="5"/>
  <c r="Y7" i="5"/>
  <c r="AB7" i="5"/>
  <c r="AA6" i="5"/>
  <c r="X15" i="5" l="1"/>
  <c r="Y15" i="5"/>
  <c r="AA15" i="5"/>
  <c r="G12" i="5"/>
  <c r="W12" i="5" s="1"/>
  <c r="G11" i="5"/>
  <c r="W11" i="5" s="1"/>
  <c r="G8" i="5"/>
  <c r="W8" i="5" s="1"/>
  <c r="G7" i="5"/>
  <c r="W7" i="5" s="1"/>
  <c r="G9" i="5" l="1"/>
  <c r="W9" i="5" s="1"/>
  <c r="G14" i="5"/>
  <c r="W14" i="5" s="1"/>
  <c r="G10" i="5"/>
  <c r="W10" i="5" s="1"/>
  <c r="G6" i="5"/>
  <c r="G13" i="5"/>
  <c r="W13" i="5" s="1"/>
</calcChain>
</file>

<file path=xl/sharedStrings.xml><?xml version="1.0" encoding="utf-8"?>
<sst xmlns="http://schemas.openxmlformats.org/spreadsheetml/2006/main" count="195" uniqueCount="68">
  <si>
    <t>拉萨市2024年农业保险保费补贴资金分配表</t>
  </si>
  <si>
    <t>县区级</t>
  </si>
  <si>
    <t>承保牲畜数量（头/只）</t>
  </si>
  <si>
    <t>承保耕地面积（亩）</t>
  </si>
  <si>
    <t>财险数据</t>
  </si>
  <si>
    <t>总保费</t>
  </si>
  <si>
    <t>牛</t>
  </si>
  <si>
    <t>羊</t>
  </si>
  <si>
    <t>猪</t>
  </si>
  <si>
    <t>育肥猪</t>
  </si>
  <si>
    <t>青稞</t>
  </si>
  <si>
    <t>小麦</t>
  </si>
  <si>
    <t>油菜</t>
  </si>
  <si>
    <t>玉米</t>
  </si>
  <si>
    <t>水稻</t>
  </si>
  <si>
    <t>马铃薯</t>
  </si>
  <si>
    <t>大棚蔬菜</t>
  </si>
  <si>
    <t>农房</t>
  </si>
  <si>
    <t>大棚框架</t>
  </si>
  <si>
    <t>财险保费</t>
  </si>
  <si>
    <t>中央财政</t>
  </si>
  <si>
    <t>自治区财政</t>
  </si>
  <si>
    <t>市级财政</t>
  </si>
  <si>
    <t>县级财政</t>
  </si>
  <si>
    <t>农户自担</t>
  </si>
  <si>
    <t>墨竹</t>
  </si>
  <si>
    <t>柳梧</t>
  </si>
  <si>
    <t>堆龙</t>
  </si>
  <si>
    <t>尼木</t>
  </si>
  <si>
    <t>曲水</t>
  </si>
  <si>
    <t>城关</t>
  </si>
  <si>
    <t>当雄</t>
  </si>
  <si>
    <t>林周</t>
  </si>
  <si>
    <t>达孜</t>
  </si>
  <si>
    <t>合计</t>
  </si>
  <si>
    <t>本次下达资金</t>
    <phoneticPr fontId="2" type="noConversion"/>
  </si>
  <si>
    <t>各级财政承担比例</t>
    <phoneticPr fontId="2" type="noConversion"/>
  </si>
  <si>
    <t>备注</t>
    <phoneticPr fontId="2" type="noConversion"/>
  </si>
  <si>
    <t>序号</t>
    <phoneticPr fontId="2" type="noConversion"/>
  </si>
  <si>
    <t>其中青稞保费</t>
    <phoneticPr fontId="2" type="noConversion"/>
  </si>
  <si>
    <t>种植业保费总计</t>
    <phoneticPr fontId="2" type="noConversion"/>
  </si>
  <si>
    <t>其中除青稞外种植业保费</t>
    <phoneticPr fontId="2" type="noConversion"/>
  </si>
  <si>
    <t>养殖业保费总计</t>
    <phoneticPr fontId="2" type="noConversion"/>
  </si>
  <si>
    <t>其中牛羊保费</t>
    <phoneticPr fontId="2" type="noConversion"/>
  </si>
  <si>
    <t>其中猪保费</t>
    <phoneticPr fontId="2" type="noConversion"/>
  </si>
  <si>
    <t>序号</t>
    <phoneticPr fontId="2" type="noConversion"/>
  </si>
  <si>
    <t>拉萨市2024年政策性农业保险保费补贴资金测算表</t>
    <phoneticPr fontId="2" type="noConversion"/>
  </si>
  <si>
    <t>政策性农业保险保费测算数</t>
    <phoneticPr fontId="2" type="noConversion"/>
  </si>
  <si>
    <t>本次下达政策性农业保险保费</t>
    <phoneticPr fontId="2" type="noConversion"/>
  </si>
  <si>
    <t>优势特色农产品（藏鸡）保险保费测算数</t>
    <phoneticPr fontId="2" type="noConversion"/>
  </si>
  <si>
    <t>本次下达优势特色农产品（藏鸡）保险保费</t>
    <phoneticPr fontId="2" type="noConversion"/>
  </si>
  <si>
    <t>备注</t>
    <phoneticPr fontId="2" type="noConversion"/>
  </si>
  <si>
    <t>附件1-1</t>
    <phoneticPr fontId="2" type="noConversion"/>
  </si>
  <si>
    <t>附件1-2</t>
    <phoneticPr fontId="2" type="noConversion"/>
  </si>
  <si>
    <t>备注</t>
    <phoneticPr fontId="2" type="noConversion"/>
  </si>
  <si>
    <t>因林周县2023年完全成本保费存在待清算资金227.9万元，其中中央120.82万元，自治区107.82万元，本次未下足资金，待2024年根据实际情况清算</t>
    <phoneticPr fontId="2" type="noConversion"/>
  </si>
  <si>
    <t>中央财政（藏财金指〔2023〕12号）</t>
    <phoneticPr fontId="2" type="noConversion"/>
  </si>
  <si>
    <t>自治区财政（藏财金指〔2023〕12号）</t>
    <phoneticPr fontId="2" type="noConversion"/>
  </si>
  <si>
    <t>自治区财政（藏财金指〔2023〕12号）</t>
    <phoneticPr fontId="2" type="noConversion"/>
  </si>
  <si>
    <t>拉萨市2025年政策性农业保险保费补贴资金测算表</t>
    <phoneticPr fontId="2" type="noConversion"/>
  </si>
  <si>
    <t>除城关区外，其余县区小麦均为完全成本测算</t>
    <phoneticPr fontId="2" type="noConversion"/>
  </si>
  <si>
    <t>附件1-3</t>
    <phoneticPr fontId="2" type="noConversion"/>
  </si>
  <si>
    <t>2025年（中央、自治区）农业保险保费补贴资金分配表</t>
    <phoneticPr fontId="2" type="noConversion"/>
  </si>
  <si>
    <t>中央财政</t>
    <phoneticPr fontId="2" type="noConversion"/>
  </si>
  <si>
    <t>（藏财金指〔2024〕15号）</t>
    <phoneticPr fontId="2" type="noConversion"/>
  </si>
  <si>
    <t>自治区财政</t>
    <phoneticPr fontId="2" type="noConversion"/>
  </si>
  <si>
    <t>合计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</si>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</sst>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 "/>
    <numFmt numFmtId="178" formatCode="0.00_);[Red]\(0.00\)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8">
    <xf numFmtId="0" fontId="0" fillId="0" borderId="0" xfId="0"/>
    <xf numFmtId="177" fontId="3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3" fillId="0" borderId="0" xfId="1" applyNumberFormat="1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 wrapText="1"/>
    </xf>
    <xf numFmtId="178" fontId="3" fillId="3" borderId="1" xfId="1" applyNumberFormat="1" applyFont="1" applyFill="1" applyBorder="1" applyAlignment="1">
      <alignment horizontal="center" vertical="center" wrapText="1"/>
    </xf>
    <xf numFmtId="178" fontId="5" fillId="3" borderId="1" xfId="1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wrapText="1"/>
    </xf>
    <xf numFmtId="178" fontId="3" fillId="3" borderId="0" xfId="1" applyNumberFormat="1" applyFont="1" applyFill="1" applyAlignment="1">
      <alignment horizontal="center" vertical="center" wrapText="1"/>
    </xf>
    <xf numFmtId="178" fontId="9" fillId="0" borderId="0" xfId="1" applyNumberFormat="1" applyFont="1" applyFill="1" applyAlignment="1">
      <alignment horizontal="center" vertical="center" wrapText="1"/>
    </xf>
    <xf numFmtId="178" fontId="10" fillId="0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178" fontId="11" fillId="0" borderId="1" xfId="1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8" fontId="10" fillId="3" borderId="1" xfId="1" applyNumberFormat="1" applyFont="1" applyFill="1" applyBorder="1" applyAlignment="1">
      <alignment horizontal="center" vertical="center" wrapText="1"/>
    </xf>
    <xf numFmtId="177" fontId="11" fillId="3" borderId="1" xfId="1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178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center" vertical="center" wrapText="1"/>
    </xf>
    <xf numFmtId="178" fontId="3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 6 3 2" xfId="2"/>
    <cellStyle name="千位分隔" xfId="1" builtinId="3"/>
    <cellStyle name="千位分隔 10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R8" sqref="R8"/>
    </sheetView>
  </sheetViews>
  <sheetFormatPr defaultRowHeight="13.5" x14ac:dyDescent="0.15"/>
  <cols>
    <col min="1" max="1" width="6.625" style="7" customWidth="1"/>
    <col min="2" max="2" width="9" style="7"/>
    <col min="3" max="4" width="14.125" style="7" customWidth="1"/>
    <col min="5" max="5" width="12.875" style="7" customWidth="1"/>
    <col min="6" max="6" width="12.625" style="7" customWidth="1"/>
    <col min="7" max="7" width="15.125" style="7" customWidth="1"/>
    <col min="8" max="10" width="13.5" style="7" customWidth="1"/>
    <col min="11" max="12" width="14.375" style="7" customWidth="1"/>
    <col min="13" max="13" width="13" style="7" customWidth="1"/>
    <col min="14" max="16384" width="9" style="7"/>
  </cols>
  <sheetData>
    <row r="1" spans="1:13" ht="18" customHeight="1" x14ac:dyDescent="0.15">
      <c r="A1" s="44" t="s">
        <v>52</v>
      </c>
      <c r="B1" s="44"/>
    </row>
    <row r="2" spans="1:13" ht="39.75" customHeight="1" x14ac:dyDescent="0.1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s="17" customFormat="1" ht="42" customHeight="1" x14ac:dyDescent="0.15">
      <c r="A4" s="45" t="s">
        <v>38</v>
      </c>
      <c r="B4" s="45" t="s">
        <v>1</v>
      </c>
      <c r="C4" s="47" t="s">
        <v>47</v>
      </c>
      <c r="D4" s="47"/>
      <c r="E4" s="47"/>
      <c r="F4" s="47" t="s">
        <v>49</v>
      </c>
      <c r="G4" s="47"/>
      <c r="H4" s="48" t="s">
        <v>48</v>
      </c>
      <c r="I4" s="48"/>
      <c r="J4" s="48"/>
      <c r="K4" s="48" t="s">
        <v>50</v>
      </c>
      <c r="L4" s="48"/>
      <c r="M4" s="40" t="s">
        <v>51</v>
      </c>
    </row>
    <row r="5" spans="1:13" s="17" customFormat="1" ht="42" customHeight="1" x14ac:dyDescent="0.15">
      <c r="A5" s="45"/>
      <c r="B5" s="45"/>
      <c r="C5" s="12" t="s">
        <v>20</v>
      </c>
      <c r="D5" s="12" t="s">
        <v>21</v>
      </c>
      <c r="E5" s="12" t="s">
        <v>22</v>
      </c>
      <c r="F5" s="12" t="s">
        <v>21</v>
      </c>
      <c r="G5" s="12" t="s">
        <v>22</v>
      </c>
      <c r="H5" s="12" t="s">
        <v>56</v>
      </c>
      <c r="I5" s="12" t="s">
        <v>57</v>
      </c>
      <c r="J5" s="12" t="s">
        <v>22</v>
      </c>
      <c r="K5" s="12" t="s">
        <v>58</v>
      </c>
      <c r="L5" s="12" t="s">
        <v>22</v>
      </c>
      <c r="M5" s="41"/>
    </row>
    <row r="6" spans="1:13" s="10" customFormat="1" ht="42" customHeight="1" x14ac:dyDescent="0.15">
      <c r="A6" s="14">
        <v>1</v>
      </c>
      <c r="B6" s="3" t="s">
        <v>25</v>
      </c>
      <c r="C6" s="4">
        <v>965.55</v>
      </c>
      <c r="D6" s="4">
        <v>1027.33</v>
      </c>
      <c r="E6" s="4">
        <v>199.09</v>
      </c>
      <c r="F6" s="4">
        <v>0.63</v>
      </c>
      <c r="G6" s="4">
        <v>0.32</v>
      </c>
      <c r="H6" s="15">
        <v>965.55</v>
      </c>
      <c r="I6" s="15">
        <v>1027.33</v>
      </c>
      <c r="J6" s="15">
        <v>199.09</v>
      </c>
      <c r="K6" s="15">
        <v>0.63</v>
      </c>
      <c r="L6" s="15">
        <v>0.32</v>
      </c>
      <c r="M6" s="15"/>
    </row>
    <row r="7" spans="1:13" s="10" customFormat="1" ht="42" customHeight="1" x14ac:dyDescent="0.15">
      <c r="A7" s="14">
        <v>2</v>
      </c>
      <c r="B7" s="3" t="s">
        <v>26</v>
      </c>
      <c r="C7" s="4">
        <v>57.35</v>
      </c>
      <c r="D7" s="4">
        <v>62.04</v>
      </c>
      <c r="E7" s="4">
        <v>11.94</v>
      </c>
      <c r="F7" s="4">
        <v>0.34</v>
      </c>
      <c r="G7" s="4">
        <v>0.17</v>
      </c>
      <c r="H7" s="15">
        <v>57.35</v>
      </c>
      <c r="I7" s="15">
        <v>62.04</v>
      </c>
      <c r="J7" s="15">
        <v>11.94</v>
      </c>
      <c r="K7" s="15">
        <v>0.34</v>
      </c>
      <c r="L7" s="15">
        <v>0.17</v>
      </c>
      <c r="M7" s="15"/>
    </row>
    <row r="8" spans="1:13" s="10" customFormat="1" ht="42" customHeight="1" x14ac:dyDescent="0.15">
      <c r="A8" s="14">
        <v>3</v>
      </c>
      <c r="B8" s="3" t="s">
        <v>27</v>
      </c>
      <c r="C8" s="4">
        <v>311.19</v>
      </c>
      <c r="D8" s="4">
        <v>366.24</v>
      </c>
      <c r="E8" s="4">
        <v>67.7</v>
      </c>
      <c r="F8" s="4">
        <v>2.25</v>
      </c>
      <c r="G8" s="4">
        <v>1.1299999999999999</v>
      </c>
      <c r="H8" s="15">
        <v>311.19</v>
      </c>
      <c r="I8" s="15">
        <v>366.24</v>
      </c>
      <c r="J8" s="15">
        <v>67.7</v>
      </c>
      <c r="K8" s="15">
        <v>2.25</v>
      </c>
      <c r="L8" s="15">
        <v>1.1299999999999999</v>
      </c>
      <c r="M8" s="15"/>
    </row>
    <row r="9" spans="1:13" s="10" customFormat="1" ht="42" customHeight="1" x14ac:dyDescent="0.15">
      <c r="A9" s="14">
        <v>4</v>
      </c>
      <c r="B9" s="3" t="s">
        <v>28</v>
      </c>
      <c r="C9" s="4">
        <v>466.52</v>
      </c>
      <c r="D9" s="4">
        <v>518.75</v>
      </c>
      <c r="E9" s="4">
        <v>98.49</v>
      </c>
      <c r="F9" s="4">
        <v>4.5</v>
      </c>
      <c r="G9" s="4">
        <v>2.25</v>
      </c>
      <c r="H9" s="15">
        <v>466.52</v>
      </c>
      <c r="I9" s="15">
        <v>518.75</v>
      </c>
      <c r="J9" s="15">
        <v>98.49</v>
      </c>
      <c r="K9" s="15">
        <v>4.5</v>
      </c>
      <c r="L9" s="15">
        <v>2.25</v>
      </c>
      <c r="M9" s="15"/>
    </row>
    <row r="10" spans="1:13" s="10" customFormat="1" ht="42" customHeight="1" x14ac:dyDescent="0.15">
      <c r="A10" s="14">
        <v>5</v>
      </c>
      <c r="B10" s="3" t="s">
        <v>29</v>
      </c>
      <c r="C10" s="4">
        <v>240.43</v>
      </c>
      <c r="D10" s="4">
        <v>317.14</v>
      </c>
      <c r="E10" s="4">
        <v>55.64</v>
      </c>
      <c r="F10" s="4">
        <v>1.1599999999999999</v>
      </c>
      <c r="G10" s="4">
        <v>0.57999999999999996</v>
      </c>
      <c r="H10" s="15">
        <v>240.43</v>
      </c>
      <c r="I10" s="15">
        <v>317.14</v>
      </c>
      <c r="J10" s="15">
        <v>55.64</v>
      </c>
      <c r="K10" s="15">
        <v>1.1599999999999999</v>
      </c>
      <c r="L10" s="15">
        <v>0.57999999999999996</v>
      </c>
      <c r="M10" s="15"/>
    </row>
    <row r="11" spans="1:13" s="10" customFormat="1" ht="42" customHeight="1" x14ac:dyDescent="0.15">
      <c r="A11" s="14">
        <v>6</v>
      </c>
      <c r="B11" s="3" t="s">
        <v>30</v>
      </c>
      <c r="C11" s="4">
        <v>53.19</v>
      </c>
      <c r="D11" s="4">
        <v>54.85</v>
      </c>
      <c r="E11" s="4">
        <v>10.8</v>
      </c>
      <c r="F11" s="4">
        <v>4.5</v>
      </c>
      <c r="G11" s="4">
        <v>2.25</v>
      </c>
      <c r="H11" s="15">
        <v>53.19</v>
      </c>
      <c r="I11" s="15">
        <v>54.85</v>
      </c>
      <c r="J11" s="15">
        <v>10.8</v>
      </c>
      <c r="K11" s="15">
        <v>4.5</v>
      </c>
      <c r="L11" s="15">
        <v>2.25</v>
      </c>
      <c r="M11" s="15"/>
    </row>
    <row r="12" spans="1:13" s="10" customFormat="1" ht="42" customHeight="1" x14ac:dyDescent="0.15">
      <c r="A12" s="14">
        <v>7</v>
      </c>
      <c r="B12" s="3" t="s">
        <v>31</v>
      </c>
      <c r="C12" s="4">
        <v>1733.55</v>
      </c>
      <c r="D12" s="4">
        <v>1823.32</v>
      </c>
      <c r="E12" s="4">
        <v>355.69</v>
      </c>
      <c r="F12" s="4">
        <v>0</v>
      </c>
      <c r="G12" s="4">
        <v>0</v>
      </c>
      <c r="H12" s="15">
        <v>1733.55</v>
      </c>
      <c r="I12" s="15">
        <v>1823.32</v>
      </c>
      <c r="J12" s="15">
        <v>355.69</v>
      </c>
      <c r="K12" s="15">
        <v>0</v>
      </c>
      <c r="L12" s="15">
        <v>0</v>
      </c>
      <c r="M12" s="15"/>
    </row>
    <row r="13" spans="1:13" s="10" customFormat="1" ht="57" customHeight="1" x14ac:dyDescent="0.15">
      <c r="A13" s="14">
        <v>8</v>
      </c>
      <c r="B13" s="15" t="s">
        <v>32</v>
      </c>
      <c r="C13" s="4">
        <v>1125.21</v>
      </c>
      <c r="D13" s="4">
        <v>1225.47</v>
      </c>
      <c r="E13" s="4">
        <v>234.56</v>
      </c>
      <c r="F13" s="4">
        <v>0</v>
      </c>
      <c r="G13" s="4">
        <v>0</v>
      </c>
      <c r="H13" s="15">
        <v>1118.3900000000001</v>
      </c>
      <c r="I13" s="15">
        <v>1176.26</v>
      </c>
      <c r="J13" s="15">
        <v>235.59</v>
      </c>
      <c r="K13" s="15">
        <v>0</v>
      </c>
      <c r="L13" s="15">
        <v>0.95</v>
      </c>
      <c r="M13" s="15"/>
    </row>
    <row r="14" spans="1:13" s="10" customFormat="1" ht="42" customHeight="1" x14ac:dyDescent="0.15">
      <c r="A14" s="14">
        <v>9</v>
      </c>
      <c r="B14" s="3" t="s">
        <v>33</v>
      </c>
      <c r="C14" s="4">
        <v>382.83</v>
      </c>
      <c r="D14" s="4">
        <v>429.99</v>
      </c>
      <c r="E14" s="4">
        <v>81.06</v>
      </c>
      <c r="F14" s="4">
        <v>2.7</v>
      </c>
      <c r="G14" s="4">
        <v>1.35</v>
      </c>
      <c r="H14" s="15">
        <v>382.83</v>
      </c>
      <c r="I14" s="15">
        <v>429.99</v>
      </c>
      <c r="J14" s="15">
        <v>81.06</v>
      </c>
      <c r="K14" s="15">
        <v>2.7</v>
      </c>
      <c r="L14" s="15">
        <v>1.35</v>
      </c>
      <c r="M14" s="15"/>
    </row>
    <row r="15" spans="1:13" s="10" customFormat="1" ht="42" customHeight="1" x14ac:dyDescent="0.15">
      <c r="A15" s="42" t="s">
        <v>34</v>
      </c>
      <c r="B15" s="43"/>
      <c r="C15" s="15">
        <f>SUM(C6:C14)</f>
        <v>5335.82</v>
      </c>
      <c r="D15" s="15">
        <f t="shared" ref="D15:L15" si="0">SUM(D6:D14)</f>
        <v>5825.13</v>
      </c>
      <c r="E15" s="15">
        <f t="shared" si="0"/>
        <v>1114.97</v>
      </c>
      <c r="F15" s="15">
        <f t="shared" si="0"/>
        <v>16.079999999999998</v>
      </c>
      <c r="G15" s="15">
        <f t="shared" si="0"/>
        <v>8.0500000000000007</v>
      </c>
      <c r="H15" s="15">
        <f t="shared" si="0"/>
        <v>5329</v>
      </c>
      <c r="I15" s="15">
        <f t="shared" si="0"/>
        <v>5775.92</v>
      </c>
      <c r="J15" s="15">
        <f t="shared" si="0"/>
        <v>1116</v>
      </c>
      <c r="K15" s="15">
        <f t="shared" si="0"/>
        <v>16.079999999999998</v>
      </c>
      <c r="L15" s="15">
        <f t="shared" si="0"/>
        <v>9</v>
      </c>
      <c r="M15" s="15"/>
    </row>
    <row r="17" s="18" customFormat="1" ht="23.25" customHeight="1" x14ac:dyDescent="0.15"/>
  </sheetData>
  <mergeCells count="10">
    <mergeCell ref="M4:M5"/>
    <mergeCell ref="A15:B15"/>
    <mergeCell ref="A1:B1"/>
    <mergeCell ref="B4:B5"/>
    <mergeCell ref="A2:M2"/>
    <mergeCell ref="A4:A5"/>
    <mergeCell ref="C4:E4"/>
    <mergeCell ref="F4:G4"/>
    <mergeCell ref="H4:J4"/>
    <mergeCell ref="K4:L4"/>
  </mergeCells>
  <phoneticPr fontId="2" type="noConversion"/>
  <printOptions horizontalCentered="1"/>
  <pageMargins left="0.11811023622047245" right="0.11811023622047245" top="0.35433070866141736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workbookViewId="0">
      <selection activeCell="T6" sqref="T6:T14"/>
    </sheetView>
  </sheetViews>
  <sheetFormatPr defaultRowHeight="13.5" x14ac:dyDescent="0.15"/>
  <cols>
    <col min="1" max="1" width="5.875" style="7" customWidth="1"/>
    <col min="2" max="2" width="9" style="7"/>
    <col min="3" max="3" width="10.25" style="7" customWidth="1"/>
    <col min="4" max="4" width="9.625" style="7" customWidth="1"/>
    <col min="5" max="6" width="8.25" style="7" customWidth="1"/>
    <col min="7" max="7" width="10.5" style="7" customWidth="1"/>
    <col min="8" max="8" width="9.5" style="7" customWidth="1"/>
    <col min="9" max="9" width="8.25" style="7" customWidth="1"/>
    <col min="10" max="11" width="10.5" style="7" customWidth="1"/>
    <col min="12" max="12" width="9.25" style="7" customWidth="1"/>
    <col min="13" max="13" width="7.875" style="7" customWidth="1"/>
    <col min="14" max="14" width="5.875" style="7" customWidth="1"/>
    <col min="15" max="15" width="8.375" style="7" customWidth="1"/>
    <col min="16" max="16" width="7.75" style="7" customWidth="1"/>
    <col min="17" max="17" width="8" style="7" customWidth="1"/>
    <col min="18" max="19" width="8.375" style="7" customWidth="1"/>
    <col min="20" max="20" width="6.375" style="7" customWidth="1"/>
    <col min="21" max="21" width="6.25" style="7" customWidth="1"/>
    <col min="22" max="22" width="8.75" style="7" customWidth="1"/>
    <col min="23" max="23" width="9.5" style="7" customWidth="1"/>
    <col min="24" max="24" width="9" style="7" customWidth="1"/>
    <col min="25" max="25" width="9.125" style="7" customWidth="1"/>
    <col min="26" max="26" width="10.25" style="7" customWidth="1"/>
    <col min="27" max="27" width="8.5" style="7" customWidth="1"/>
    <col min="28" max="28" width="8.75" style="7" customWidth="1"/>
    <col min="29" max="31" width="9" style="7"/>
    <col min="32" max="32" width="19.75" style="7" customWidth="1"/>
    <col min="33" max="16384" width="9" style="7"/>
  </cols>
  <sheetData>
    <row r="1" spans="1:32" x14ac:dyDescent="0.15">
      <c r="A1" s="44" t="s">
        <v>53</v>
      </c>
      <c r="B1" s="44"/>
    </row>
    <row r="2" spans="1:32" ht="33.75" customHeight="1" x14ac:dyDescent="0.15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4" spans="1:32" s="9" customFormat="1" ht="42" customHeight="1" x14ac:dyDescent="0.15">
      <c r="A4" s="45" t="s">
        <v>45</v>
      </c>
      <c r="B4" s="45" t="s">
        <v>1</v>
      </c>
      <c r="C4" s="53" t="s">
        <v>2</v>
      </c>
      <c r="D4" s="54"/>
      <c r="E4" s="54"/>
      <c r="F4" s="54"/>
      <c r="G4" s="54"/>
      <c r="H4" s="54"/>
      <c r="I4" s="55"/>
      <c r="J4" s="56" t="s">
        <v>3</v>
      </c>
      <c r="K4" s="57"/>
      <c r="L4" s="57"/>
      <c r="M4" s="57"/>
      <c r="N4" s="57"/>
      <c r="O4" s="57"/>
      <c r="P4" s="57"/>
      <c r="Q4" s="57"/>
      <c r="R4" s="57"/>
      <c r="S4" s="58"/>
      <c r="T4" s="59" t="s">
        <v>4</v>
      </c>
      <c r="U4" s="59"/>
      <c r="V4" s="59"/>
      <c r="W4" s="60" t="s">
        <v>5</v>
      </c>
      <c r="X4" s="47" t="s">
        <v>36</v>
      </c>
      <c r="Y4" s="47"/>
      <c r="Z4" s="47"/>
      <c r="AA4" s="47"/>
      <c r="AB4" s="47"/>
      <c r="AC4" s="49" t="s">
        <v>35</v>
      </c>
      <c r="AD4" s="50"/>
      <c r="AE4" s="51"/>
      <c r="AF4" s="12" t="s">
        <v>37</v>
      </c>
    </row>
    <row r="5" spans="1:32" s="9" customFormat="1" ht="42" customHeight="1" x14ac:dyDescent="0.15">
      <c r="A5" s="45"/>
      <c r="B5" s="45"/>
      <c r="C5" s="13" t="s">
        <v>6</v>
      </c>
      <c r="D5" s="13" t="s">
        <v>7</v>
      </c>
      <c r="E5" s="13" t="s">
        <v>8</v>
      </c>
      <c r="F5" s="13" t="s">
        <v>9</v>
      </c>
      <c r="G5" s="13" t="s">
        <v>42</v>
      </c>
      <c r="H5" s="13" t="s">
        <v>43</v>
      </c>
      <c r="I5" s="13" t="s">
        <v>44</v>
      </c>
      <c r="J5" s="1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40</v>
      </c>
      <c r="R5" s="13" t="s">
        <v>39</v>
      </c>
      <c r="S5" s="13" t="s">
        <v>41</v>
      </c>
      <c r="T5" s="13" t="s">
        <v>17</v>
      </c>
      <c r="U5" s="2" t="s">
        <v>18</v>
      </c>
      <c r="V5" s="11" t="s">
        <v>19</v>
      </c>
      <c r="W5" s="60"/>
      <c r="X5" s="12" t="s">
        <v>20</v>
      </c>
      <c r="Y5" s="12" t="s">
        <v>21</v>
      </c>
      <c r="Z5" s="12" t="s">
        <v>22</v>
      </c>
      <c r="AA5" s="12" t="s">
        <v>23</v>
      </c>
      <c r="AB5" s="12" t="s">
        <v>24</v>
      </c>
      <c r="AC5" s="12" t="s">
        <v>20</v>
      </c>
      <c r="AD5" s="12" t="s">
        <v>21</v>
      </c>
      <c r="AE5" s="12" t="s">
        <v>22</v>
      </c>
      <c r="AF5" s="8"/>
    </row>
    <row r="6" spans="1:32" s="10" customFormat="1" ht="42" customHeight="1" x14ac:dyDescent="0.15">
      <c r="A6" s="14">
        <v>1</v>
      </c>
      <c r="B6" s="15" t="s">
        <v>25</v>
      </c>
      <c r="C6" s="4" t="e">
        <f>#REF!/10000</f>
        <v>#REF!</v>
      </c>
      <c r="D6" s="4" t="e">
        <f>#REF!/10000</f>
        <v>#REF!</v>
      </c>
      <c r="E6" s="4" t="e">
        <f>#REF!/10000</f>
        <v>#REF!</v>
      </c>
      <c r="F6" s="4" t="e">
        <f>#REF!/10000</f>
        <v>#REF!</v>
      </c>
      <c r="G6" s="15" t="e">
        <f>#REF!/10000</f>
        <v>#REF!</v>
      </c>
      <c r="H6" s="15" t="e">
        <f>#REF!/10000</f>
        <v>#REF!</v>
      </c>
      <c r="I6" s="15" t="e">
        <f>#REF!/10000</f>
        <v>#REF!</v>
      </c>
      <c r="J6" s="4" t="e">
        <f>#REF!/10000</f>
        <v>#REF!</v>
      </c>
      <c r="K6" s="4" t="e">
        <f>#REF!/10000</f>
        <v>#REF!</v>
      </c>
      <c r="L6" s="4" t="e">
        <f>#REF!/10000</f>
        <v>#REF!</v>
      </c>
      <c r="M6" s="4" t="e">
        <f>#REF!/10000</f>
        <v>#REF!</v>
      </c>
      <c r="N6" s="4" t="e">
        <f>#REF!/10000</f>
        <v>#REF!</v>
      </c>
      <c r="O6" s="4" t="e">
        <f>#REF!/10000</f>
        <v>#REF!</v>
      </c>
      <c r="P6" s="4" t="e">
        <f>#REF!/10000</f>
        <v>#REF!</v>
      </c>
      <c r="Q6" s="6" t="e">
        <f t="shared" ref="Q6:Q14" si="0">J6*7.6+K6*7+L6*8+M6*7.6+N6*7.6+O6*8+P6*120</f>
        <v>#REF!</v>
      </c>
      <c r="R6" s="6" t="e">
        <f>J6*7.6</f>
        <v>#REF!</v>
      </c>
      <c r="S6" s="6" t="e">
        <f>K6*7+L6*8+M6*7.6+N6*7.6+O6*8+P6*120</f>
        <v>#REF!</v>
      </c>
      <c r="T6" s="4" t="e">
        <f>#REF!/10000</f>
        <v>#REF!</v>
      </c>
      <c r="U6" s="4" t="e">
        <f>#REF!/10000</f>
        <v>#REF!</v>
      </c>
      <c r="V6" s="15" t="e">
        <f>T6*140+U6*180</f>
        <v>#REF!</v>
      </c>
      <c r="W6" s="15">
        <v>2489.81</v>
      </c>
      <c r="X6" s="4" t="e">
        <f>H6*40%+I6*50%+R6*40%+S6*45%</f>
        <v>#REF!</v>
      </c>
      <c r="Y6" s="4" t="e">
        <f>H6*40%+I6*20%+Q6*40%+V6*80%</f>
        <v>#REF!</v>
      </c>
      <c r="Z6" s="4">
        <v>199.1</v>
      </c>
      <c r="AA6" s="4" t="e">
        <f>H6*8%+I6*5%+R6*8%+S6*3%+V6*8%</f>
        <v>#REF!</v>
      </c>
      <c r="AB6" s="4" t="e">
        <f>H6*4%+I6*20%+Q6*4%+V6*4%</f>
        <v>#REF!</v>
      </c>
      <c r="AC6" s="15">
        <v>965.55152637000015</v>
      </c>
      <c r="AD6" s="4">
        <v>1027.33374792</v>
      </c>
      <c r="AE6" s="15">
        <v>199.09</v>
      </c>
      <c r="AF6" s="15"/>
    </row>
    <row r="7" spans="1:32" s="10" customFormat="1" ht="42" customHeight="1" x14ac:dyDescent="0.15">
      <c r="A7" s="14">
        <v>2</v>
      </c>
      <c r="B7" s="15" t="s">
        <v>26</v>
      </c>
      <c r="C7" s="4" t="e">
        <f>#REF!/10000</f>
        <v>#REF!</v>
      </c>
      <c r="D7" s="4" t="e">
        <f>#REF!/10000</f>
        <v>#REF!</v>
      </c>
      <c r="E7" s="4" t="e">
        <f>#REF!/10000</f>
        <v>#REF!</v>
      </c>
      <c r="F7" s="4" t="e">
        <f>#REF!/10000</f>
        <v>#REF!</v>
      </c>
      <c r="G7" s="15" t="e">
        <f>#REF!/10000</f>
        <v>#REF!</v>
      </c>
      <c r="H7" s="15" t="e">
        <f>#REF!/10000</f>
        <v>#REF!</v>
      </c>
      <c r="I7" s="15" t="e">
        <f>#REF!/10000</f>
        <v>#REF!</v>
      </c>
      <c r="J7" s="4" t="e">
        <f>#REF!/10000</f>
        <v>#REF!</v>
      </c>
      <c r="K7" s="4" t="e">
        <f>#REF!/10000</f>
        <v>#REF!</v>
      </c>
      <c r="L7" s="4" t="e">
        <f>#REF!/10000</f>
        <v>#REF!</v>
      </c>
      <c r="M7" s="4" t="e">
        <f>#REF!/10000</f>
        <v>#REF!</v>
      </c>
      <c r="N7" s="4" t="e">
        <f>#REF!/10000</f>
        <v>#REF!</v>
      </c>
      <c r="O7" s="4" t="e">
        <f>#REF!/10000</f>
        <v>#REF!</v>
      </c>
      <c r="P7" s="4" t="e">
        <f>#REF!/10000</f>
        <v>#REF!</v>
      </c>
      <c r="Q7" s="6" t="e">
        <f t="shared" si="0"/>
        <v>#REF!</v>
      </c>
      <c r="R7" s="6" t="e">
        <f t="shared" ref="R7:R14" si="1">J7*7.6</f>
        <v>#REF!</v>
      </c>
      <c r="S7" s="6" t="e">
        <f t="shared" ref="S7:S14" si="2">K7*7+L7*8+M7*7.6+N7*7.6+O7*8+P7*120</f>
        <v>#REF!</v>
      </c>
      <c r="T7" s="4" t="e">
        <f>#REF!/10000</f>
        <v>#REF!</v>
      </c>
      <c r="U7" s="4" t="e">
        <f>#REF!/10000</f>
        <v>#REF!</v>
      </c>
      <c r="V7" s="15" t="e">
        <f t="shared" ref="V7:V14" si="3">T7*140+U7*180</f>
        <v>#REF!</v>
      </c>
      <c r="W7" s="15" t="e">
        <f t="shared" ref="W7:W14" si="4">G7+Q7+V7</f>
        <v>#REF!</v>
      </c>
      <c r="X7" s="4" t="e">
        <f t="shared" ref="X7:X14" si="5">H7*40%+I7*50%+R7*40%+S7*45%</f>
        <v>#REF!</v>
      </c>
      <c r="Y7" s="4" t="e">
        <f t="shared" ref="Y7:Y14" si="6">H7*40%+I7*20%+Q7*40%+V7*80%</f>
        <v>#REF!</v>
      </c>
      <c r="Z7" s="4" t="e">
        <f t="shared" ref="Z7:Z14" si="7">H7*8%+I7*5%+Q7*8%+V7*8%</f>
        <v>#REF!</v>
      </c>
      <c r="AA7" s="4" t="e">
        <f t="shared" ref="AA7:AA14" si="8">H7*8%+I7*5%+R7*8%+S7*3%+V7*8%</f>
        <v>#REF!</v>
      </c>
      <c r="AB7" s="4" t="e">
        <f t="shared" ref="AB7:AB14" si="9">H7*4%+I7*20%+Q7*4%+V7*4%</f>
        <v>#REF!</v>
      </c>
      <c r="AC7" s="15">
        <v>57.353999999999999</v>
      </c>
      <c r="AD7" s="4">
        <v>62.035600000000002</v>
      </c>
      <c r="AE7" s="15">
        <v>11.94</v>
      </c>
      <c r="AF7" s="15"/>
    </row>
    <row r="8" spans="1:32" s="10" customFormat="1" ht="42" customHeight="1" x14ac:dyDescent="0.15">
      <c r="A8" s="14">
        <v>3</v>
      </c>
      <c r="B8" s="15" t="s">
        <v>27</v>
      </c>
      <c r="C8" s="4" t="e">
        <f>#REF!/10000</f>
        <v>#REF!</v>
      </c>
      <c r="D8" s="4" t="e">
        <f>#REF!/10000</f>
        <v>#REF!</v>
      </c>
      <c r="E8" s="4" t="e">
        <f>#REF!/10000</f>
        <v>#REF!</v>
      </c>
      <c r="F8" s="4" t="e">
        <f>#REF!/10000</f>
        <v>#REF!</v>
      </c>
      <c r="G8" s="15" t="e">
        <f>#REF!/10000</f>
        <v>#REF!</v>
      </c>
      <c r="H8" s="15" t="e">
        <f>#REF!/10000</f>
        <v>#REF!</v>
      </c>
      <c r="I8" s="15" t="e">
        <f>#REF!/10000</f>
        <v>#REF!</v>
      </c>
      <c r="J8" s="4" t="e">
        <f>#REF!/10000</f>
        <v>#REF!</v>
      </c>
      <c r="K8" s="4" t="e">
        <f>#REF!/10000</f>
        <v>#REF!</v>
      </c>
      <c r="L8" s="4" t="e">
        <f>#REF!/10000</f>
        <v>#REF!</v>
      </c>
      <c r="M8" s="4" t="e">
        <f>#REF!/10000</f>
        <v>#REF!</v>
      </c>
      <c r="N8" s="4" t="e">
        <f>#REF!/10000</f>
        <v>#REF!</v>
      </c>
      <c r="O8" s="4" t="e">
        <f>#REF!/10000</f>
        <v>#REF!</v>
      </c>
      <c r="P8" s="4" t="e">
        <f>#REF!/10000</f>
        <v>#REF!</v>
      </c>
      <c r="Q8" s="6" t="e">
        <f t="shared" si="0"/>
        <v>#REF!</v>
      </c>
      <c r="R8" s="6" t="e">
        <f t="shared" si="1"/>
        <v>#REF!</v>
      </c>
      <c r="S8" s="6" t="e">
        <f t="shared" si="2"/>
        <v>#REF!</v>
      </c>
      <c r="T8" s="4" t="e">
        <f>#REF!/10000</f>
        <v>#REF!</v>
      </c>
      <c r="U8" s="4" t="e">
        <f>#REF!/10000</f>
        <v>#REF!</v>
      </c>
      <c r="V8" s="15" t="e">
        <f t="shared" si="3"/>
        <v>#REF!</v>
      </c>
      <c r="W8" s="15" t="e">
        <f t="shared" si="4"/>
        <v>#REF!</v>
      </c>
      <c r="X8" s="4" t="e">
        <f t="shared" si="5"/>
        <v>#REF!</v>
      </c>
      <c r="Y8" s="4" t="e">
        <f t="shared" si="6"/>
        <v>#REF!</v>
      </c>
      <c r="Z8" s="4" t="e">
        <f t="shared" si="7"/>
        <v>#REF!</v>
      </c>
      <c r="AA8" s="4" t="e">
        <f t="shared" si="8"/>
        <v>#REF!</v>
      </c>
      <c r="AB8" s="4" t="e">
        <f t="shared" si="9"/>
        <v>#REF!</v>
      </c>
      <c r="AC8" s="15">
        <v>311.18904000000003</v>
      </c>
      <c r="AD8" s="4">
        <v>366.24444000000005</v>
      </c>
      <c r="AE8" s="15">
        <v>67.7</v>
      </c>
      <c r="AF8" s="15"/>
    </row>
    <row r="9" spans="1:32" s="10" customFormat="1" ht="42" customHeight="1" x14ac:dyDescent="0.15">
      <c r="A9" s="14">
        <v>4</v>
      </c>
      <c r="B9" s="15" t="s">
        <v>28</v>
      </c>
      <c r="C9" s="4" t="e">
        <f>#REF!/10000</f>
        <v>#REF!</v>
      </c>
      <c r="D9" s="4" t="e">
        <f>#REF!/10000</f>
        <v>#REF!</v>
      </c>
      <c r="E9" s="4" t="e">
        <f>#REF!/10000</f>
        <v>#REF!</v>
      </c>
      <c r="F9" s="4" t="e">
        <f>#REF!/10000</f>
        <v>#REF!</v>
      </c>
      <c r="G9" s="15" t="e">
        <f>#REF!/10000</f>
        <v>#REF!</v>
      </c>
      <c r="H9" s="15" t="e">
        <f>#REF!/10000</f>
        <v>#REF!</v>
      </c>
      <c r="I9" s="15" t="e">
        <f>#REF!/10000</f>
        <v>#REF!</v>
      </c>
      <c r="J9" s="4" t="e">
        <f>#REF!/10000</f>
        <v>#REF!</v>
      </c>
      <c r="K9" s="4" t="e">
        <f>#REF!/10000</f>
        <v>#REF!</v>
      </c>
      <c r="L9" s="4" t="e">
        <f>#REF!/10000</f>
        <v>#REF!</v>
      </c>
      <c r="M9" s="4" t="e">
        <f>#REF!/10000</f>
        <v>#REF!</v>
      </c>
      <c r="N9" s="4" t="e">
        <f>#REF!/10000</f>
        <v>#REF!</v>
      </c>
      <c r="O9" s="4" t="e">
        <f>#REF!/10000</f>
        <v>#REF!</v>
      </c>
      <c r="P9" s="4" t="e">
        <f>#REF!/10000</f>
        <v>#REF!</v>
      </c>
      <c r="Q9" s="6" t="e">
        <f t="shared" si="0"/>
        <v>#REF!</v>
      </c>
      <c r="R9" s="6" t="e">
        <f t="shared" si="1"/>
        <v>#REF!</v>
      </c>
      <c r="S9" s="6" t="e">
        <f t="shared" si="2"/>
        <v>#REF!</v>
      </c>
      <c r="T9" s="4" t="e">
        <f>#REF!/10000</f>
        <v>#REF!</v>
      </c>
      <c r="U9" s="4" t="e">
        <f>#REF!/10000</f>
        <v>#REF!</v>
      </c>
      <c r="V9" s="15" t="e">
        <f t="shared" si="3"/>
        <v>#REF!</v>
      </c>
      <c r="W9" s="15" t="e">
        <f t="shared" si="4"/>
        <v>#REF!</v>
      </c>
      <c r="X9" s="4" t="e">
        <f t="shared" si="5"/>
        <v>#REF!</v>
      </c>
      <c r="Y9" s="4" t="e">
        <f t="shared" si="6"/>
        <v>#REF!</v>
      </c>
      <c r="Z9" s="4" t="e">
        <f t="shared" si="7"/>
        <v>#REF!</v>
      </c>
      <c r="AA9" s="4" t="e">
        <f t="shared" si="8"/>
        <v>#REF!</v>
      </c>
      <c r="AB9" s="4" t="e">
        <f t="shared" si="9"/>
        <v>#REF!</v>
      </c>
      <c r="AC9" s="15">
        <v>466.52142964000001</v>
      </c>
      <c r="AD9" s="4">
        <v>518.75420640000004</v>
      </c>
      <c r="AE9" s="15">
        <v>98.49</v>
      </c>
      <c r="AF9" s="15"/>
    </row>
    <row r="10" spans="1:32" s="10" customFormat="1" ht="42" customHeight="1" x14ac:dyDescent="0.15">
      <c r="A10" s="14">
        <v>5</v>
      </c>
      <c r="B10" s="15" t="s">
        <v>29</v>
      </c>
      <c r="C10" s="4" t="e">
        <f>#REF!/10000</f>
        <v>#REF!</v>
      </c>
      <c r="D10" s="4" t="e">
        <f>#REF!/10000</f>
        <v>#REF!</v>
      </c>
      <c r="E10" s="4" t="e">
        <f>#REF!/10000</f>
        <v>#REF!</v>
      </c>
      <c r="F10" s="4" t="e">
        <f>#REF!/10000</f>
        <v>#REF!</v>
      </c>
      <c r="G10" s="15" t="e">
        <f>#REF!/10000</f>
        <v>#REF!</v>
      </c>
      <c r="H10" s="15" t="e">
        <f>#REF!/10000</f>
        <v>#REF!</v>
      </c>
      <c r="I10" s="15" t="e">
        <f>#REF!/10000</f>
        <v>#REF!</v>
      </c>
      <c r="J10" s="4" t="e">
        <f>#REF!/10000</f>
        <v>#REF!</v>
      </c>
      <c r="K10" s="4" t="e">
        <f>#REF!/10000</f>
        <v>#REF!</v>
      </c>
      <c r="L10" s="4" t="e">
        <f>#REF!/10000</f>
        <v>#REF!</v>
      </c>
      <c r="M10" s="4" t="e">
        <f>#REF!/10000</f>
        <v>#REF!</v>
      </c>
      <c r="N10" s="4" t="e">
        <f>#REF!/10000</f>
        <v>#REF!</v>
      </c>
      <c r="O10" s="4" t="e">
        <f>#REF!/10000</f>
        <v>#REF!</v>
      </c>
      <c r="P10" s="4" t="e">
        <f>#REF!/10000</f>
        <v>#REF!</v>
      </c>
      <c r="Q10" s="6" t="e">
        <f t="shared" si="0"/>
        <v>#REF!</v>
      </c>
      <c r="R10" s="6" t="e">
        <f t="shared" si="1"/>
        <v>#REF!</v>
      </c>
      <c r="S10" s="6" t="e">
        <f t="shared" si="2"/>
        <v>#REF!</v>
      </c>
      <c r="T10" s="4" t="e">
        <f>#REF!/10000</f>
        <v>#REF!</v>
      </c>
      <c r="U10" s="4" t="e">
        <f>#REF!/10000</f>
        <v>#REF!</v>
      </c>
      <c r="V10" s="15" t="e">
        <f t="shared" si="3"/>
        <v>#REF!</v>
      </c>
      <c r="W10" s="15" t="e">
        <f t="shared" si="4"/>
        <v>#REF!</v>
      </c>
      <c r="X10" s="4" t="e">
        <f t="shared" si="5"/>
        <v>#REF!</v>
      </c>
      <c r="Y10" s="4" t="e">
        <f t="shared" si="6"/>
        <v>#REF!</v>
      </c>
      <c r="Z10" s="4" t="e">
        <f t="shared" si="7"/>
        <v>#REF!</v>
      </c>
      <c r="AA10" s="4" t="e">
        <f t="shared" si="8"/>
        <v>#REF!</v>
      </c>
      <c r="AB10" s="4" t="e">
        <f t="shared" si="9"/>
        <v>#REF!</v>
      </c>
      <c r="AC10" s="15">
        <v>240.42906600000001</v>
      </c>
      <c r="AD10" s="4">
        <v>317.140264</v>
      </c>
      <c r="AE10" s="15">
        <v>55.64</v>
      </c>
      <c r="AF10" s="15"/>
    </row>
    <row r="11" spans="1:32" s="10" customFormat="1" ht="42" customHeight="1" x14ac:dyDescent="0.15">
      <c r="A11" s="14">
        <v>6</v>
      </c>
      <c r="B11" s="15" t="s">
        <v>30</v>
      </c>
      <c r="C11" s="4" t="e">
        <f>#REF!/10000</f>
        <v>#REF!</v>
      </c>
      <c r="D11" s="4" t="e">
        <f>#REF!/10000</f>
        <v>#REF!</v>
      </c>
      <c r="E11" s="4" t="e">
        <f>#REF!/10000</f>
        <v>#REF!</v>
      </c>
      <c r="F11" s="4" t="e">
        <f>#REF!/10000</f>
        <v>#REF!</v>
      </c>
      <c r="G11" s="15" t="e">
        <f>#REF!/10000</f>
        <v>#REF!</v>
      </c>
      <c r="H11" s="15" t="e">
        <f>#REF!/10000</f>
        <v>#REF!</v>
      </c>
      <c r="I11" s="15" t="e">
        <f>#REF!/10000</f>
        <v>#REF!</v>
      </c>
      <c r="J11" s="4" t="e">
        <f>#REF!/10000</f>
        <v>#REF!</v>
      </c>
      <c r="K11" s="4" t="e">
        <f>#REF!/10000</f>
        <v>#REF!</v>
      </c>
      <c r="L11" s="4" t="e">
        <f>#REF!/10000</f>
        <v>#REF!</v>
      </c>
      <c r="M11" s="4" t="e">
        <f>#REF!/10000</f>
        <v>#REF!</v>
      </c>
      <c r="N11" s="4" t="e">
        <f>#REF!/10000</f>
        <v>#REF!</v>
      </c>
      <c r="O11" s="4" t="e">
        <f>#REF!/10000</f>
        <v>#REF!</v>
      </c>
      <c r="P11" s="4" t="e">
        <f>#REF!/10000</f>
        <v>#REF!</v>
      </c>
      <c r="Q11" s="6" t="e">
        <f t="shared" si="0"/>
        <v>#REF!</v>
      </c>
      <c r="R11" s="6" t="e">
        <f t="shared" si="1"/>
        <v>#REF!</v>
      </c>
      <c r="S11" s="6" t="e">
        <f t="shared" si="2"/>
        <v>#REF!</v>
      </c>
      <c r="T11" s="4" t="e">
        <f>#REF!/10000</f>
        <v>#REF!</v>
      </c>
      <c r="U11" s="4" t="e">
        <f>#REF!/10000</f>
        <v>#REF!</v>
      </c>
      <c r="V11" s="15" t="e">
        <f t="shared" si="3"/>
        <v>#REF!</v>
      </c>
      <c r="W11" s="15" t="e">
        <f t="shared" si="4"/>
        <v>#REF!</v>
      </c>
      <c r="X11" s="4" t="e">
        <f t="shared" si="5"/>
        <v>#REF!</v>
      </c>
      <c r="Y11" s="4" t="e">
        <f t="shared" si="6"/>
        <v>#REF!</v>
      </c>
      <c r="Z11" s="4" t="e">
        <f t="shared" si="7"/>
        <v>#REF!</v>
      </c>
      <c r="AA11" s="4" t="e">
        <f t="shared" si="8"/>
        <v>#REF!</v>
      </c>
      <c r="AB11" s="4" t="e">
        <f t="shared" si="9"/>
        <v>#REF!</v>
      </c>
      <c r="AC11" s="15">
        <v>53.194800000000001</v>
      </c>
      <c r="AD11" s="4">
        <v>54.852400000000003</v>
      </c>
      <c r="AE11" s="15">
        <v>10.8</v>
      </c>
      <c r="AF11" s="15"/>
    </row>
    <row r="12" spans="1:32" s="10" customFormat="1" ht="42" customHeight="1" x14ac:dyDescent="0.15">
      <c r="A12" s="14">
        <v>7</v>
      </c>
      <c r="B12" s="15" t="s">
        <v>31</v>
      </c>
      <c r="C12" s="4" t="e">
        <f>#REF!/10000</f>
        <v>#REF!</v>
      </c>
      <c r="D12" s="4" t="e">
        <f>#REF!/10000</f>
        <v>#REF!</v>
      </c>
      <c r="E12" s="4" t="e">
        <f>#REF!/10000</f>
        <v>#REF!</v>
      </c>
      <c r="F12" s="4" t="e">
        <f>#REF!/10000</f>
        <v>#REF!</v>
      </c>
      <c r="G12" s="15" t="e">
        <f>#REF!/10000</f>
        <v>#REF!</v>
      </c>
      <c r="H12" s="15" t="e">
        <f>#REF!/10000</f>
        <v>#REF!</v>
      </c>
      <c r="I12" s="15" t="e">
        <f>#REF!/10000</f>
        <v>#REF!</v>
      </c>
      <c r="J12" s="4" t="e">
        <f>#REF!/10000</f>
        <v>#REF!</v>
      </c>
      <c r="K12" s="4" t="e">
        <f>#REF!/10000</f>
        <v>#REF!</v>
      </c>
      <c r="L12" s="4" t="e">
        <f>#REF!/10000</f>
        <v>#REF!</v>
      </c>
      <c r="M12" s="4" t="e">
        <f>#REF!/10000</f>
        <v>#REF!</v>
      </c>
      <c r="N12" s="4" t="e">
        <f>#REF!/10000</f>
        <v>#REF!</v>
      </c>
      <c r="O12" s="4" t="e">
        <f>#REF!/10000</f>
        <v>#REF!</v>
      </c>
      <c r="P12" s="4" t="e">
        <f>#REF!/10000</f>
        <v>#REF!</v>
      </c>
      <c r="Q12" s="6" t="e">
        <f t="shared" si="0"/>
        <v>#REF!</v>
      </c>
      <c r="R12" s="6" t="e">
        <f t="shared" si="1"/>
        <v>#REF!</v>
      </c>
      <c r="S12" s="6" t="e">
        <f t="shared" si="2"/>
        <v>#REF!</v>
      </c>
      <c r="T12" s="4" t="e">
        <f>#REF!/10000</f>
        <v>#REF!</v>
      </c>
      <c r="U12" s="4" t="e">
        <f>#REF!/10000</f>
        <v>#REF!</v>
      </c>
      <c r="V12" s="15" t="e">
        <f t="shared" si="3"/>
        <v>#REF!</v>
      </c>
      <c r="W12" s="15" t="e">
        <f t="shared" si="4"/>
        <v>#REF!</v>
      </c>
      <c r="X12" s="4" t="e">
        <f t="shared" si="5"/>
        <v>#REF!</v>
      </c>
      <c r="Y12" s="4" t="e">
        <f t="shared" si="6"/>
        <v>#REF!</v>
      </c>
      <c r="Z12" s="4" t="e">
        <f t="shared" si="7"/>
        <v>#REF!</v>
      </c>
      <c r="AA12" s="4" t="e">
        <f t="shared" si="8"/>
        <v>#REF!</v>
      </c>
      <c r="AB12" s="4" t="e">
        <f t="shared" si="9"/>
        <v>#REF!</v>
      </c>
      <c r="AC12" s="15">
        <v>1733.548464</v>
      </c>
      <c r="AD12" s="4">
        <v>1823.316464</v>
      </c>
      <c r="AE12" s="15">
        <v>355.69</v>
      </c>
      <c r="AF12" s="15"/>
    </row>
    <row r="13" spans="1:32" s="10" customFormat="1" ht="74.25" customHeight="1" x14ac:dyDescent="0.15">
      <c r="A13" s="14">
        <v>8</v>
      </c>
      <c r="B13" s="15" t="s">
        <v>32</v>
      </c>
      <c r="C13" s="4" t="e">
        <f>#REF!/10000</f>
        <v>#REF!</v>
      </c>
      <c r="D13" s="4" t="e">
        <f>#REF!/10000</f>
        <v>#REF!</v>
      </c>
      <c r="E13" s="4" t="e">
        <f>#REF!/10000</f>
        <v>#REF!</v>
      </c>
      <c r="F13" s="4" t="e">
        <f>#REF!/10000</f>
        <v>#REF!</v>
      </c>
      <c r="G13" s="15" t="e">
        <f>#REF!/10000</f>
        <v>#REF!</v>
      </c>
      <c r="H13" s="15" t="e">
        <f>#REF!/10000</f>
        <v>#REF!</v>
      </c>
      <c r="I13" s="15" t="e">
        <f>#REF!/10000</f>
        <v>#REF!</v>
      </c>
      <c r="J13" s="4" t="e">
        <f>#REF!/10000</f>
        <v>#REF!</v>
      </c>
      <c r="K13" s="4" t="e">
        <f>#REF!/10000</f>
        <v>#REF!</v>
      </c>
      <c r="L13" s="4" t="e">
        <f>#REF!/10000</f>
        <v>#REF!</v>
      </c>
      <c r="M13" s="4" t="e">
        <f>#REF!/10000</f>
        <v>#REF!</v>
      </c>
      <c r="N13" s="4" t="e">
        <f>#REF!/10000</f>
        <v>#REF!</v>
      </c>
      <c r="O13" s="4" t="e">
        <f>#REF!/10000</f>
        <v>#REF!</v>
      </c>
      <c r="P13" s="4" t="e">
        <f>#REF!/10000</f>
        <v>#REF!</v>
      </c>
      <c r="Q13" s="6" t="e">
        <f t="shared" si="0"/>
        <v>#REF!</v>
      </c>
      <c r="R13" s="6" t="e">
        <f t="shared" si="1"/>
        <v>#REF!</v>
      </c>
      <c r="S13" s="6" t="e">
        <f t="shared" si="2"/>
        <v>#REF!</v>
      </c>
      <c r="T13" s="4" t="e">
        <f>#REF!/10000</f>
        <v>#REF!</v>
      </c>
      <c r="U13" s="4" t="e">
        <f>#REF!/10000</f>
        <v>#REF!</v>
      </c>
      <c r="V13" s="15" t="e">
        <f t="shared" si="3"/>
        <v>#REF!</v>
      </c>
      <c r="W13" s="15" t="e">
        <f t="shared" si="4"/>
        <v>#REF!</v>
      </c>
      <c r="X13" s="4" t="e">
        <f t="shared" si="5"/>
        <v>#REF!</v>
      </c>
      <c r="Y13" s="4" t="e">
        <f t="shared" si="6"/>
        <v>#REF!</v>
      </c>
      <c r="Z13" s="4">
        <v>234.57</v>
      </c>
      <c r="AA13" s="4" t="e">
        <f t="shared" si="8"/>
        <v>#REF!</v>
      </c>
      <c r="AB13" s="4" t="e">
        <f t="shared" si="9"/>
        <v>#REF!</v>
      </c>
      <c r="AC13" s="15">
        <v>1118.3900000000001</v>
      </c>
      <c r="AD13" s="4">
        <v>1176.26</v>
      </c>
      <c r="AE13" s="15">
        <v>235.59</v>
      </c>
      <c r="AF13" s="4" t="s">
        <v>55</v>
      </c>
    </row>
    <row r="14" spans="1:32" s="10" customFormat="1" ht="42" customHeight="1" x14ac:dyDescent="0.15">
      <c r="A14" s="14">
        <v>9</v>
      </c>
      <c r="B14" s="15" t="s">
        <v>33</v>
      </c>
      <c r="C14" s="4" t="e">
        <f>#REF!/10000</f>
        <v>#REF!</v>
      </c>
      <c r="D14" s="4" t="e">
        <f>#REF!/10000</f>
        <v>#REF!</v>
      </c>
      <c r="E14" s="4" t="e">
        <f>#REF!/10000</f>
        <v>#REF!</v>
      </c>
      <c r="F14" s="4" t="e">
        <f>#REF!/10000</f>
        <v>#REF!</v>
      </c>
      <c r="G14" s="15" t="e">
        <f>#REF!/10000</f>
        <v>#REF!</v>
      </c>
      <c r="H14" s="15" t="e">
        <f>#REF!/10000</f>
        <v>#REF!</v>
      </c>
      <c r="I14" s="15" t="e">
        <f>#REF!/10000</f>
        <v>#REF!</v>
      </c>
      <c r="J14" s="4" t="e">
        <f>#REF!/10000</f>
        <v>#REF!</v>
      </c>
      <c r="K14" s="4" t="e">
        <f>#REF!/10000</f>
        <v>#REF!</v>
      </c>
      <c r="L14" s="4" t="e">
        <f>#REF!/10000</f>
        <v>#REF!</v>
      </c>
      <c r="M14" s="4" t="e">
        <f>#REF!/10000</f>
        <v>#REF!</v>
      </c>
      <c r="N14" s="4" t="e">
        <f>#REF!/10000</f>
        <v>#REF!</v>
      </c>
      <c r="O14" s="4" t="e">
        <f>#REF!/10000</f>
        <v>#REF!</v>
      </c>
      <c r="P14" s="4" t="e">
        <f>#REF!/10000</f>
        <v>#REF!</v>
      </c>
      <c r="Q14" s="6" t="e">
        <f t="shared" si="0"/>
        <v>#REF!</v>
      </c>
      <c r="R14" s="6" t="e">
        <f t="shared" si="1"/>
        <v>#REF!</v>
      </c>
      <c r="S14" s="6" t="e">
        <f t="shared" si="2"/>
        <v>#REF!</v>
      </c>
      <c r="T14" s="4" t="e">
        <f>#REF!/10000</f>
        <v>#REF!</v>
      </c>
      <c r="U14" s="4" t="e">
        <f>#REF!/10000</f>
        <v>#REF!</v>
      </c>
      <c r="V14" s="15" t="e">
        <f t="shared" si="3"/>
        <v>#REF!</v>
      </c>
      <c r="W14" s="15" t="e">
        <f t="shared" si="4"/>
        <v>#REF!</v>
      </c>
      <c r="X14" s="4" t="e">
        <f t="shared" si="5"/>
        <v>#REF!</v>
      </c>
      <c r="Y14" s="4" t="e">
        <f t="shared" si="6"/>
        <v>#REF!</v>
      </c>
      <c r="Z14" s="4" t="e">
        <f t="shared" si="7"/>
        <v>#REF!</v>
      </c>
      <c r="AA14" s="4" t="e">
        <f t="shared" si="8"/>
        <v>#REF!</v>
      </c>
      <c r="AB14" s="4" t="e">
        <f t="shared" si="9"/>
        <v>#REF!</v>
      </c>
      <c r="AC14" s="15">
        <v>382.83</v>
      </c>
      <c r="AD14" s="4">
        <v>429.99025495999996</v>
      </c>
      <c r="AE14" s="15">
        <v>81.06</v>
      </c>
      <c r="AF14" s="15"/>
    </row>
    <row r="15" spans="1:32" s="10" customFormat="1" ht="42" customHeight="1" x14ac:dyDescent="0.15">
      <c r="A15" s="14">
        <v>10</v>
      </c>
      <c r="B15" s="15" t="s">
        <v>34</v>
      </c>
      <c r="C15" s="15">
        <v>84.07</v>
      </c>
      <c r="D15" s="15">
        <v>24.08</v>
      </c>
      <c r="E15" s="15" t="e">
        <f>SUM(E6:E14)</f>
        <v>#REF!</v>
      </c>
      <c r="F15" s="15" t="e">
        <f>SUM(F6:F14)</f>
        <v>#REF!</v>
      </c>
      <c r="G15" s="15">
        <v>12978.23</v>
      </c>
      <c r="H15" s="15">
        <v>12958.29</v>
      </c>
      <c r="I15" s="15" t="e">
        <f t="shared" ref="I15:N15" si="10">SUM(I6:I14)</f>
        <v>#REF!</v>
      </c>
      <c r="J15" s="6" t="e">
        <f t="shared" si="10"/>
        <v>#REF!</v>
      </c>
      <c r="K15" s="6">
        <v>12.72</v>
      </c>
      <c r="L15" s="6" t="e">
        <f t="shared" si="10"/>
        <v>#REF!</v>
      </c>
      <c r="M15" s="6">
        <v>0.05</v>
      </c>
      <c r="N15" s="6" t="e">
        <f t="shared" si="10"/>
        <v>#REF!</v>
      </c>
      <c r="O15" s="6">
        <v>0.77</v>
      </c>
      <c r="P15" s="6" t="e">
        <f t="shared" ref="P15:R15" si="11">SUM(P6:P14)</f>
        <v>#REF!</v>
      </c>
      <c r="Q15" s="6">
        <v>338.38</v>
      </c>
      <c r="R15" s="6" t="e">
        <f t="shared" si="11"/>
        <v>#REF!</v>
      </c>
      <c r="S15" s="6">
        <v>143.93</v>
      </c>
      <c r="T15" s="15">
        <v>4.4800000000000004</v>
      </c>
      <c r="U15" s="15" t="e">
        <f t="shared" ref="U15" si="12">SUM(U6:U14)</f>
        <v>#REF!</v>
      </c>
      <c r="V15" s="15">
        <v>628.12</v>
      </c>
      <c r="W15" s="15">
        <v>13944.69</v>
      </c>
      <c r="X15" s="15" t="e">
        <f t="shared" ref="X15:AA15" si="13">SUM(X6:X14)</f>
        <v>#REF!</v>
      </c>
      <c r="Y15" s="15" t="e">
        <f t="shared" si="13"/>
        <v>#REF!</v>
      </c>
      <c r="Z15" s="15">
        <v>1114.99</v>
      </c>
      <c r="AA15" s="15" t="e">
        <f t="shared" si="13"/>
        <v>#REF!</v>
      </c>
      <c r="AB15" s="15">
        <v>560.97</v>
      </c>
      <c r="AC15" s="15">
        <v>5329.43</v>
      </c>
      <c r="AD15" s="15">
        <v>5775.49</v>
      </c>
      <c r="AE15" s="15">
        <v>1116</v>
      </c>
      <c r="AF15" s="15"/>
    </row>
    <row r="17" spans="12:12" x14ac:dyDescent="0.15">
      <c r="L17" s="16"/>
    </row>
  </sheetData>
  <mergeCells count="10">
    <mergeCell ref="A1:B1"/>
    <mergeCell ref="AC4:AE4"/>
    <mergeCell ref="A4:A5"/>
    <mergeCell ref="A2:AB2"/>
    <mergeCell ref="B4:B5"/>
    <mergeCell ref="C4:I4"/>
    <mergeCell ref="J4:S4"/>
    <mergeCell ref="T4:V4"/>
    <mergeCell ref="W4:W5"/>
    <mergeCell ref="X4:AB4"/>
  </mergeCells>
  <phoneticPr fontId="2" type="noConversion"/>
  <printOptions horizontalCentered="1"/>
  <pageMargins left="0.11811023622047245" right="0.11811023622047245" top="0.35433070866141736" bottom="0.35433070866141736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30" zoomScaleNormal="130" workbookViewId="0">
      <selection activeCell="I6" sqref="I6"/>
    </sheetView>
  </sheetViews>
  <sheetFormatPr defaultRowHeight="13.5" x14ac:dyDescent="0.15"/>
  <cols>
    <col min="1" max="1" width="6.625" style="7" customWidth="1"/>
    <col min="2" max="2" width="5.625" style="7" customWidth="1"/>
    <col min="3" max="3" width="10.75" style="7" customWidth="1"/>
    <col min="4" max="4" width="12" style="7" customWidth="1"/>
    <col min="5" max="5" width="10" style="7" customWidth="1"/>
    <col min="6" max="6" width="8.25" style="7" customWidth="1"/>
    <col min="7" max="7" width="9" style="7" customWidth="1"/>
    <col min="8" max="8" width="10.25" style="7" customWidth="1"/>
    <col min="9" max="9" width="23" style="7" customWidth="1"/>
    <col min="10" max="10" width="25.125" style="7" customWidth="1"/>
    <col min="11" max="16384" width="9" style="7"/>
  </cols>
  <sheetData>
    <row r="1" spans="1:11" ht="18" customHeight="1" x14ac:dyDescent="0.15">
      <c r="A1" s="44" t="s">
        <v>52</v>
      </c>
      <c r="B1" s="44"/>
    </row>
    <row r="2" spans="1:11" ht="24.75" customHeight="1" x14ac:dyDescent="0.15">
      <c r="A2" s="46" t="s">
        <v>62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s="17" customFormat="1" ht="33" customHeight="1" x14ac:dyDescent="0.15">
      <c r="A4" s="45" t="s">
        <v>38</v>
      </c>
      <c r="B4" s="45" t="s">
        <v>1</v>
      </c>
      <c r="C4" s="49" t="s">
        <v>47</v>
      </c>
      <c r="D4" s="50"/>
      <c r="E4" s="50"/>
      <c r="F4" s="50"/>
      <c r="G4" s="50"/>
      <c r="H4" s="51"/>
      <c r="I4" s="61" t="s">
        <v>48</v>
      </c>
      <c r="J4" s="62"/>
      <c r="K4" s="63"/>
    </row>
    <row r="5" spans="1:11" s="17" customFormat="1" ht="36.75" customHeight="1" x14ac:dyDescent="0.15">
      <c r="A5" s="45"/>
      <c r="B5" s="45"/>
      <c r="C5" s="40" t="s">
        <v>20</v>
      </c>
      <c r="D5" s="40" t="s">
        <v>21</v>
      </c>
      <c r="E5" s="40" t="s">
        <v>22</v>
      </c>
      <c r="F5" s="40" t="s">
        <v>23</v>
      </c>
      <c r="G5" s="40" t="s">
        <v>24</v>
      </c>
      <c r="H5" s="40" t="s">
        <v>67</v>
      </c>
      <c r="I5" s="38" t="s">
        <v>64</v>
      </c>
      <c r="J5" s="38" t="s">
        <v>64</v>
      </c>
      <c r="K5" s="64" t="s">
        <v>66</v>
      </c>
    </row>
    <row r="6" spans="1:11" s="17" customFormat="1" ht="18.75" customHeight="1" x14ac:dyDescent="0.15">
      <c r="A6" s="45"/>
      <c r="B6" s="45"/>
      <c r="C6" s="41"/>
      <c r="D6" s="41"/>
      <c r="E6" s="41"/>
      <c r="F6" s="41"/>
      <c r="G6" s="41"/>
      <c r="H6" s="41"/>
      <c r="I6" s="19" t="s">
        <v>63</v>
      </c>
      <c r="J6" s="19" t="s">
        <v>65</v>
      </c>
      <c r="K6" s="65"/>
    </row>
    <row r="7" spans="1:11" s="10" customFormat="1" ht="32.25" customHeight="1" x14ac:dyDescent="0.15">
      <c r="A7" s="14">
        <v>1</v>
      </c>
      <c r="B7" s="15" t="s">
        <v>25</v>
      </c>
      <c r="C7" s="4">
        <f>'政策性农业保险（万元） 2025'!X6</f>
        <v>958.48949836000008</v>
      </c>
      <c r="D7" s="4">
        <f>'政策性农业保险（万元） 2025'!Y6</f>
        <v>1011.5603609600001</v>
      </c>
      <c r="E7" s="4">
        <f>'政策性农业保险（万元） 2025'!Z6</f>
        <v>196.59</v>
      </c>
      <c r="F7" s="4">
        <v>192.50563479200002</v>
      </c>
      <c r="G7" s="4">
        <v>98.372636096000022</v>
      </c>
      <c r="H7" s="4">
        <f>SUM(C7:G7)</f>
        <v>2457.518130208</v>
      </c>
      <c r="I7" s="4">
        <v>871</v>
      </c>
      <c r="J7" s="4">
        <v>959</v>
      </c>
      <c r="K7" s="15">
        <f>SUM(I7:J7)</f>
        <v>1830</v>
      </c>
    </row>
    <row r="8" spans="1:11" s="10" customFormat="1" ht="32.25" customHeight="1" x14ac:dyDescent="0.15">
      <c r="A8" s="14">
        <v>2</v>
      </c>
      <c r="B8" s="15" t="s">
        <v>26</v>
      </c>
      <c r="C8" s="4">
        <f>'政策性农业保险（万元） 2025'!X7</f>
        <v>57.461876000000004</v>
      </c>
      <c r="D8" s="4">
        <f>'政策性农业保险（万元） 2025'!Y7</f>
        <v>59.592176000000009</v>
      </c>
      <c r="E8" s="4">
        <f>'政策性农业保险（万元） 2025'!Z7</f>
        <v>11.698915200000002</v>
      </c>
      <c r="F8" s="4">
        <v>11.634015200000002</v>
      </c>
      <c r="G8" s="4">
        <v>5.8494576000000009</v>
      </c>
      <c r="H8" s="4">
        <f t="shared" ref="H8:H15" si="0">SUM(C8:G8)</f>
        <v>146.23643999999999</v>
      </c>
      <c r="I8" s="4">
        <v>53</v>
      </c>
      <c r="J8" s="4">
        <v>59</v>
      </c>
      <c r="K8" s="15">
        <f t="shared" ref="K8:K16" si="1">SUM(I8:J8)</f>
        <v>112</v>
      </c>
    </row>
    <row r="9" spans="1:11" s="10" customFormat="1" ht="32.25" customHeight="1" x14ac:dyDescent="0.15">
      <c r="A9" s="14">
        <v>3</v>
      </c>
      <c r="B9" s="15" t="s">
        <v>27</v>
      </c>
      <c r="C9" s="4">
        <f>'政策性农业保险（万元） 2025'!X8</f>
        <v>356.37673470000004</v>
      </c>
      <c r="D9" s="4">
        <f>'政策性农业保险（万元） 2025'!Y8</f>
        <v>403.81818800000002</v>
      </c>
      <c r="E9" s="4">
        <f>'政策性农业保险（万元） 2025'!Z8</f>
        <v>75.864647599999998</v>
      </c>
      <c r="F9" s="4">
        <v>75.030800900000003</v>
      </c>
      <c r="G9" s="4">
        <v>38.557598799999994</v>
      </c>
      <c r="H9" s="4">
        <f t="shared" si="0"/>
        <v>949.64796999999999</v>
      </c>
      <c r="I9" s="4">
        <v>323</v>
      </c>
      <c r="J9" s="4">
        <v>357</v>
      </c>
      <c r="K9" s="15">
        <f t="shared" si="1"/>
        <v>680</v>
      </c>
    </row>
    <row r="10" spans="1:11" s="10" customFormat="1" ht="32.25" customHeight="1" x14ac:dyDescent="0.15">
      <c r="A10" s="14">
        <v>4</v>
      </c>
      <c r="B10" s="15" t="s">
        <v>28</v>
      </c>
      <c r="C10" s="4">
        <f>'政策性农业保险（万元） 2025'!X9</f>
        <v>504.86038976000003</v>
      </c>
      <c r="D10" s="4">
        <f>'政策性农业保险（万元） 2025'!Y9</f>
        <v>556.43841696000004</v>
      </c>
      <c r="E10" s="4">
        <f>'政策性农业保险（万元） 2025'!Z9</f>
        <v>106.064003392</v>
      </c>
      <c r="F10" s="4">
        <v>105.40523059200001</v>
      </c>
      <c r="G10" s="4">
        <v>53.032001696000002</v>
      </c>
      <c r="H10" s="4">
        <f t="shared" si="0"/>
        <v>1325.8000423999999</v>
      </c>
      <c r="I10" s="4">
        <v>458</v>
      </c>
      <c r="J10" s="4">
        <v>507</v>
      </c>
      <c r="K10" s="15">
        <f t="shared" si="1"/>
        <v>965</v>
      </c>
    </row>
    <row r="11" spans="1:11" s="10" customFormat="1" ht="32.25" customHeight="1" x14ac:dyDescent="0.15">
      <c r="A11" s="14">
        <v>5</v>
      </c>
      <c r="B11" s="15" t="s">
        <v>29</v>
      </c>
      <c r="C11" s="4">
        <f>'政策性农业保险（万元） 2025'!X10</f>
        <v>298.01356627000001</v>
      </c>
      <c r="D11" s="4">
        <f>'政策性农业保险（万元） 2025'!Y10</f>
        <v>362.98990631999999</v>
      </c>
      <c r="E11" s="4">
        <f>'政策性农业保险（万元） 2025'!Z10</f>
        <v>65.397571264000007</v>
      </c>
      <c r="F11" s="4">
        <v>59.692811314000004</v>
      </c>
      <c r="G11" s="4">
        <v>33.856410631999999</v>
      </c>
      <c r="H11" s="4">
        <f t="shared" si="0"/>
        <v>819.95026580000001</v>
      </c>
      <c r="I11" s="4">
        <v>270</v>
      </c>
      <c r="J11" s="4">
        <v>299</v>
      </c>
      <c r="K11" s="15">
        <f t="shared" si="1"/>
        <v>569</v>
      </c>
    </row>
    <row r="12" spans="1:11" s="27" customFormat="1" ht="32.25" customHeight="1" x14ac:dyDescent="0.15">
      <c r="A12" s="30">
        <v>6</v>
      </c>
      <c r="B12" s="24" t="s">
        <v>30</v>
      </c>
      <c r="C12" s="25">
        <f>'政策性农业保险（万元） 2025'!X11</f>
        <v>75.589358999999988</v>
      </c>
      <c r="D12" s="25">
        <f>'政策性农业保险（万元） 2025'!Y11</f>
        <v>78.590143999999995</v>
      </c>
      <c r="E12" s="25">
        <f>'政策性农业保险（万元） 2025'!Z11</f>
        <v>15.417868799999999</v>
      </c>
      <c r="F12" s="25">
        <v>15.4170538</v>
      </c>
      <c r="G12" s="25">
        <v>7.7089343999999995</v>
      </c>
      <c r="H12" s="4">
        <f t="shared" si="0"/>
        <v>192.72335999999999</v>
      </c>
      <c r="I12" s="25">
        <v>69</v>
      </c>
      <c r="J12" s="25">
        <v>77</v>
      </c>
      <c r="K12" s="15">
        <f t="shared" si="1"/>
        <v>146</v>
      </c>
    </row>
    <row r="13" spans="1:11" s="10" customFormat="1" ht="32.25" customHeight="1" x14ac:dyDescent="0.15">
      <c r="A13" s="14">
        <v>7</v>
      </c>
      <c r="B13" s="15" t="s">
        <v>31</v>
      </c>
      <c r="C13" s="4">
        <f>'政策性农业保险（万元） 2025'!X12</f>
        <v>1824.9312948800002</v>
      </c>
      <c r="D13" s="4">
        <f>'政策性农业保险（万元） 2025'!Y12</f>
        <v>1909.8048948800001</v>
      </c>
      <c r="E13" s="4">
        <f>'政策性农业保险（万元） 2025'!Z12</f>
        <v>373.47361897600007</v>
      </c>
      <c r="F13" s="4">
        <v>373.47361897600007</v>
      </c>
      <c r="G13" s="4">
        <v>186.73680948800003</v>
      </c>
      <c r="H13" s="4">
        <f t="shared" si="0"/>
        <v>4668.4202372</v>
      </c>
      <c r="I13" s="4">
        <v>1659</v>
      </c>
      <c r="J13" s="4">
        <v>1827</v>
      </c>
      <c r="K13" s="15">
        <f t="shared" si="1"/>
        <v>3486</v>
      </c>
    </row>
    <row r="14" spans="1:11" s="10" customFormat="1" ht="32.25" customHeight="1" x14ac:dyDescent="0.15">
      <c r="A14" s="14">
        <v>8</v>
      </c>
      <c r="B14" s="15" t="s">
        <v>32</v>
      </c>
      <c r="C14" s="4">
        <f>'政策性农业保险（万元） 2025'!X13</f>
        <v>1194.4490121300003</v>
      </c>
      <c r="D14" s="4">
        <f>'政策性农业保险（万元） 2025'!Y13</f>
        <v>1278.0001424800002</v>
      </c>
      <c r="E14" s="4">
        <f>'政策性农业保险（万元） 2025'!Z13</f>
        <v>245.55</v>
      </c>
      <c r="F14" s="4">
        <v>230.41239884600006</v>
      </c>
      <c r="G14" s="4">
        <v>124.39233424800001</v>
      </c>
      <c r="H14" s="4">
        <f t="shared" si="0"/>
        <v>3072.8038877040012</v>
      </c>
      <c r="I14" s="4">
        <v>1086</v>
      </c>
      <c r="J14" s="4">
        <v>1196</v>
      </c>
      <c r="K14" s="15">
        <f t="shared" si="1"/>
        <v>2282</v>
      </c>
    </row>
    <row r="15" spans="1:11" s="10" customFormat="1" ht="32.25" customHeight="1" x14ac:dyDescent="0.15">
      <c r="A15" s="14">
        <v>9</v>
      </c>
      <c r="B15" s="15" t="s">
        <v>33</v>
      </c>
      <c r="C15" s="4">
        <f>'政策性农业保险（万元） 2025'!X14</f>
        <v>468.83742792999999</v>
      </c>
      <c r="D15" s="4">
        <f>'政策性农业保险（万元） 2025'!Y14</f>
        <v>509.87747767999997</v>
      </c>
      <c r="E15" s="4">
        <f>'政策性农业保险（万元） 2025'!Z14</f>
        <v>97.158839536000002</v>
      </c>
      <c r="F15" s="4">
        <v>90.630409286000003</v>
      </c>
      <c r="G15" s="4">
        <v>49.102739768000006</v>
      </c>
      <c r="H15" s="4">
        <f t="shared" si="0"/>
        <v>1215.6068941999999</v>
      </c>
      <c r="I15" s="4">
        <v>427</v>
      </c>
      <c r="J15" s="4">
        <v>471</v>
      </c>
      <c r="K15" s="15">
        <f t="shared" si="1"/>
        <v>898</v>
      </c>
    </row>
    <row r="16" spans="1:11" s="10" customFormat="1" ht="32.25" customHeight="1" x14ac:dyDescent="0.15">
      <c r="A16" s="42" t="s">
        <v>34</v>
      </c>
      <c r="B16" s="43"/>
      <c r="C16" s="15">
        <f>SUM(C7:C15)</f>
        <v>5739.0091590300008</v>
      </c>
      <c r="D16" s="15">
        <f t="shared" ref="D16:J16" si="2">SUM(D7:D15)</f>
        <v>6170.6717072800002</v>
      </c>
      <c r="E16" s="15">
        <f t="shared" si="2"/>
        <v>1187.2154647680002</v>
      </c>
      <c r="F16" s="15">
        <v>1154.2019737060002</v>
      </c>
      <c r="G16" s="15">
        <v>597.60892272800004</v>
      </c>
      <c r="H16" s="15">
        <f>SUM(H7:H15)</f>
        <v>14848.707227512003</v>
      </c>
      <c r="I16" s="37">
        <f t="shared" si="2"/>
        <v>5216</v>
      </c>
      <c r="J16" s="39">
        <f t="shared" si="2"/>
        <v>5752</v>
      </c>
      <c r="K16" s="15">
        <f t="shared" si="1"/>
        <v>10968</v>
      </c>
    </row>
    <row r="18" spans="5:8" s="22" customFormat="1" ht="23.25" customHeight="1" x14ac:dyDescent="0.15">
      <c r="E18" s="36"/>
      <c r="F18" s="36"/>
      <c r="G18" s="36"/>
      <c r="H18" s="36"/>
    </row>
  </sheetData>
  <mergeCells count="14">
    <mergeCell ref="A2:K2"/>
    <mergeCell ref="A16:B16"/>
    <mergeCell ref="A1:B1"/>
    <mergeCell ref="A4:A6"/>
    <mergeCell ref="B4:B6"/>
    <mergeCell ref="I4:K4"/>
    <mergeCell ref="K5:K6"/>
    <mergeCell ref="C5:C6"/>
    <mergeCell ref="D5:D6"/>
    <mergeCell ref="E5:E6"/>
    <mergeCell ref="F5:F6"/>
    <mergeCell ref="G5:G6"/>
    <mergeCell ref="H5:H6"/>
    <mergeCell ref="C4:H4"/>
  </mergeCells>
  <phoneticPr fontId="2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D7" sqref="AD7"/>
    </sheetView>
  </sheetViews>
  <sheetFormatPr defaultRowHeight="13.5" x14ac:dyDescent="0.15"/>
  <cols>
    <col min="1" max="1" width="5.875" style="7" customWidth="1"/>
    <col min="2" max="2" width="9" style="7"/>
    <col min="3" max="3" width="10.25" style="7" customWidth="1"/>
    <col min="4" max="4" width="9.625" style="7" customWidth="1"/>
    <col min="5" max="6" width="8.25" style="7" customWidth="1"/>
    <col min="7" max="7" width="10.5" style="7" customWidth="1"/>
    <col min="8" max="8" width="9.5" style="7" customWidth="1"/>
    <col min="9" max="9" width="8.25" style="7" customWidth="1"/>
    <col min="10" max="11" width="10.5" style="7" customWidth="1"/>
    <col min="12" max="12" width="9.25" style="7" customWidth="1"/>
    <col min="13" max="13" width="7.875" style="7" customWidth="1"/>
    <col min="14" max="14" width="5.875" style="7" customWidth="1"/>
    <col min="15" max="15" width="8.375" style="7" customWidth="1"/>
    <col min="16" max="16" width="7.75" style="7" customWidth="1"/>
    <col min="17" max="18" width="11.25" style="7" customWidth="1"/>
    <col min="19" max="19" width="10.25" style="7" customWidth="1"/>
    <col min="20" max="20" width="9.375" style="7" customWidth="1"/>
    <col min="21" max="21" width="6.25" style="7" customWidth="1"/>
    <col min="22" max="23" width="11.25" style="7" customWidth="1"/>
    <col min="24" max="25" width="11.25" style="7" bestFit="1" customWidth="1"/>
    <col min="26" max="26" width="10.5" style="7" customWidth="1"/>
    <col min="27" max="27" width="10.25" style="7" bestFit="1" customWidth="1"/>
    <col min="28" max="28" width="8.75" style="7" customWidth="1"/>
    <col min="29" max="16384" width="9" style="7"/>
  </cols>
  <sheetData>
    <row r="1" spans="1:28" x14ac:dyDescent="0.15">
      <c r="A1" s="44" t="s">
        <v>53</v>
      </c>
      <c r="B1" s="44"/>
    </row>
    <row r="2" spans="1:28" ht="33.75" customHeight="1" x14ac:dyDescent="0.15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4" spans="1:28" s="9" customFormat="1" ht="42" customHeight="1" x14ac:dyDescent="0.15">
      <c r="A4" s="45" t="s">
        <v>45</v>
      </c>
      <c r="B4" s="45" t="s">
        <v>1</v>
      </c>
      <c r="C4" s="53" t="s">
        <v>2</v>
      </c>
      <c r="D4" s="54"/>
      <c r="E4" s="54"/>
      <c r="F4" s="54"/>
      <c r="G4" s="54"/>
      <c r="H4" s="54"/>
      <c r="I4" s="55"/>
      <c r="J4" s="56" t="s">
        <v>3</v>
      </c>
      <c r="K4" s="57"/>
      <c r="L4" s="57"/>
      <c r="M4" s="57"/>
      <c r="N4" s="57"/>
      <c r="O4" s="57"/>
      <c r="P4" s="57"/>
      <c r="Q4" s="57"/>
      <c r="R4" s="57"/>
      <c r="S4" s="58"/>
      <c r="T4" s="59" t="s">
        <v>4</v>
      </c>
      <c r="U4" s="59"/>
      <c r="V4" s="59"/>
      <c r="W4" s="60" t="s">
        <v>5</v>
      </c>
      <c r="X4" s="47" t="s">
        <v>36</v>
      </c>
      <c r="Y4" s="47"/>
      <c r="Z4" s="47"/>
      <c r="AA4" s="47"/>
      <c r="AB4" s="47"/>
    </row>
    <row r="5" spans="1:28" s="9" customFormat="1" ht="42" customHeight="1" x14ac:dyDescent="0.15">
      <c r="A5" s="45"/>
      <c r="B5" s="45"/>
      <c r="C5" s="20" t="s">
        <v>6</v>
      </c>
      <c r="D5" s="20" t="s">
        <v>7</v>
      </c>
      <c r="E5" s="20" t="s">
        <v>8</v>
      </c>
      <c r="F5" s="20" t="s">
        <v>9</v>
      </c>
      <c r="G5" s="20" t="s">
        <v>42</v>
      </c>
      <c r="H5" s="20" t="s">
        <v>43</v>
      </c>
      <c r="I5" s="20" t="s">
        <v>44</v>
      </c>
      <c r="J5" s="1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40</v>
      </c>
      <c r="R5" s="20" t="s">
        <v>39</v>
      </c>
      <c r="S5" s="20" t="s">
        <v>41</v>
      </c>
      <c r="T5" s="20" t="s">
        <v>17</v>
      </c>
      <c r="U5" s="2" t="s">
        <v>18</v>
      </c>
      <c r="V5" s="21" t="s">
        <v>19</v>
      </c>
      <c r="W5" s="60"/>
      <c r="X5" s="19" t="s">
        <v>20</v>
      </c>
      <c r="Y5" s="19" t="s">
        <v>21</v>
      </c>
      <c r="Z5" s="19" t="s">
        <v>22</v>
      </c>
      <c r="AA5" s="19" t="s">
        <v>23</v>
      </c>
      <c r="AB5" s="19" t="s">
        <v>24</v>
      </c>
    </row>
    <row r="6" spans="1:28" s="10" customFormat="1" ht="42" customHeight="1" x14ac:dyDescent="0.15">
      <c r="A6" s="14">
        <v>1</v>
      </c>
      <c r="B6" s="15" t="s">
        <v>25</v>
      </c>
      <c r="C6" s="4">
        <v>151528</v>
      </c>
      <c r="D6" s="4">
        <v>2643</v>
      </c>
      <c r="E6" s="4">
        <v>50</v>
      </c>
      <c r="F6" s="4"/>
      <c r="G6" s="15">
        <f>(C6*150+D6*15+E6*90+F6*48)/10000</f>
        <v>2277.3344999999999</v>
      </c>
      <c r="H6" s="15">
        <f>(C6*150+D6*15)/10000</f>
        <v>2276.8845000000001</v>
      </c>
      <c r="I6" s="15">
        <f>(E6*90+F6*48)/10000</f>
        <v>0.45</v>
      </c>
      <c r="J6" s="4">
        <v>35432.44</v>
      </c>
      <c r="K6" s="4">
        <v>13719.88</v>
      </c>
      <c r="L6" s="4">
        <v>24675.81</v>
      </c>
      <c r="M6" s="4">
        <v>214</v>
      </c>
      <c r="N6" s="4"/>
      <c r="O6" s="4"/>
      <c r="P6" s="4"/>
      <c r="Q6" s="6">
        <f>(J6*7.6+K6*45+L6*8+M6*7.6+N6*7.6+O6*8+P6*120)/10000</f>
        <v>108.5714024</v>
      </c>
      <c r="R6" s="6">
        <f>J6*7.6/10000</f>
        <v>26.928654399999999</v>
      </c>
      <c r="S6" s="6">
        <f>(K6*45+L6*8+M6*7.6+N6*7.6+O6*8+P6*120)/10000</f>
        <v>81.642747999999997</v>
      </c>
      <c r="T6" s="4">
        <v>5115</v>
      </c>
      <c r="U6" s="4"/>
      <c r="V6" s="15">
        <f>(T6*140+U6*180)/10000</f>
        <v>71.61</v>
      </c>
      <c r="W6" s="15">
        <f>G6+Q6+V6</f>
        <v>2457.5159024</v>
      </c>
      <c r="X6" s="4">
        <f>H6*40%+I6*50%+R6*40%+S6*45%</f>
        <v>958.48949836000008</v>
      </c>
      <c r="Y6" s="4">
        <f>H6*40%+I6*20%+Q6*40%+V6*80%</f>
        <v>1011.5603609600001</v>
      </c>
      <c r="Z6" s="29">
        <v>196.59</v>
      </c>
      <c r="AA6" s="4">
        <f>H6*8%+I6*5%+R6*8%+S6*3%+V6*8%</f>
        <v>192.50563479200002</v>
      </c>
      <c r="AB6" s="4">
        <f>H6*4%+I6*20%+Q6*4%+V6*4%</f>
        <v>98.372636096000022</v>
      </c>
    </row>
    <row r="7" spans="1:28" s="10" customFormat="1" ht="42" customHeight="1" x14ac:dyDescent="0.15">
      <c r="A7" s="14">
        <v>2</v>
      </c>
      <c r="B7" s="15" t="s">
        <v>26</v>
      </c>
      <c r="C7" s="4">
        <v>9387</v>
      </c>
      <c r="D7" s="4">
        <v>201</v>
      </c>
      <c r="E7" s="4"/>
      <c r="F7" s="4"/>
      <c r="G7" s="15">
        <f t="shared" ref="G7:G14" si="0">(C7*150+D7*15+E7*90+F7*48)/10000</f>
        <v>141.10650000000001</v>
      </c>
      <c r="H7" s="15">
        <f t="shared" ref="H7:H14" si="1">(C7*150+D7*15)/10000</f>
        <v>141.10650000000001</v>
      </c>
      <c r="I7" s="15">
        <f t="shared" ref="I7:I14" si="2">(E7*90+F7*48)/10000</f>
        <v>0</v>
      </c>
      <c r="J7" s="4">
        <v>1431.5</v>
      </c>
      <c r="K7" s="4">
        <v>252</v>
      </c>
      <c r="L7" s="4">
        <v>205</v>
      </c>
      <c r="M7" s="4"/>
      <c r="N7" s="4"/>
      <c r="O7" s="4"/>
      <c r="P7" s="4"/>
      <c r="Q7" s="6">
        <f t="shared" ref="Q7:Q14" si="3">(J7*7.6+K7*45+L7*8+M7*7.6+N7*7.6+O7*8+P7*120)/10000</f>
        <v>2.3859400000000002</v>
      </c>
      <c r="R7" s="6">
        <f t="shared" ref="R7:R14" si="4">J7*7.6/10000</f>
        <v>1.0879399999999999</v>
      </c>
      <c r="S7" s="6">
        <f>(K7*45+L7*8+M7*7.6+N7*7.6+O7*8+P7*120)/10000</f>
        <v>1.298</v>
      </c>
      <c r="T7" s="4">
        <v>196</v>
      </c>
      <c r="U7" s="4"/>
      <c r="V7" s="15">
        <f t="shared" ref="V7:V14" si="5">(T7*140+U7*180)/10000</f>
        <v>2.7440000000000002</v>
      </c>
      <c r="W7" s="15">
        <f t="shared" ref="W7:W14" si="6">G7+Q7+V7</f>
        <v>146.23644000000002</v>
      </c>
      <c r="X7" s="4">
        <f t="shared" ref="X7:X14" si="7">H7*40%+I7*50%+R7*40%+S7*45%</f>
        <v>57.461876000000004</v>
      </c>
      <c r="Y7" s="4">
        <f t="shared" ref="Y7:Y14" si="8">H7*40%+I7*20%+Q7*40%+V7*80%</f>
        <v>59.592176000000009</v>
      </c>
      <c r="Z7" s="4">
        <f t="shared" ref="Z7:Z14" si="9">H7*8%+I7*5%+Q7*8%+V7*8%</f>
        <v>11.698915200000002</v>
      </c>
      <c r="AA7" s="4">
        <f t="shared" ref="AA7:AA14" si="10">H7*8%+I7*5%+R7*8%+S7*3%+V7*8%</f>
        <v>11.634015200000002</v>
      </c>
      <c r="AB7" s="4">
        <f t="shared" ref="AB7:AB14" si="11">H7*4%+I7*20%+Q7*4%+V7*4%</f>
        <v>5.8494576000000009</v>
      </c>
    </row>
    <row r="8" spans="1:28" s="10" customFormat="1" ht="42" customHeight="1" x14ac:dyDescent="0.15">
      <c r="A8" s="14">
        <v>3</v>
      </c>
      <c r="B8" s="15" t="s">
        <v>27</v>
      </c>
      <c r="C8" s="4">
        <v>56416</v>
      </c>
      <c r="D8" s="4">
        <v>1892</v>
      </c>
      <c r="E8" s="4">
        <v>397</v>
      </c>
      <c r="F8" s="4"/>
      <c r="G8" s="15">
        <f t="shared" si="0"/>
        <v>852.65099999999995</v>
      </c>
      <c r="H8" s="15">
        <f t="shared" si="1"/>
        <v>849.07799999999997</v>
      </c>
      <c r="I8" s="15">
        <f t="shared" si="2"/>
        <v>3.573</v>
      </c>
      <c r="J8" s="4">
        <v>24521.1</v>
      </c>
      <c r="K8" s="4">
        <v>2791.42</v>
      </c>
      <c r="L8" s="4">
        <v>3896.5</v>
      </c>
      <c r="M8" s="4">
        <v>2.2000000000000002</v>
      </c>
      <c r="N8" s="4"/>
      <c r="O8" s="4">
        <v>1245.8399999999999</v>
      </c>
      <c r="P8" s="4"/>
      <c r="Q8" s="6">
        <f t="shared" si="3"/>
        <v>35.312969999999993</v>
      </c>
      <c r="R8" s="6">
        <f t="shared" si="4"/>
        <v>18.636035999999997</v>
      </c>
      <c r="S8" s="6">
        <f>(K8*45+L8*8+M8*7.6+N8*7.6+O8*8+P8*120)/10000</f>
        <v>16.676934000000003</v>
      </c>
      <c r="T8" s="4">
        <v>4406</v>
      </c>
      <c r="U8" s="4"/>
      <c r="V8" s="15">
        <f t="shared" si="5"/>
        <v>61.683999999999997</v>
      </c>
      <c r="W8" s="15">
        <f t="shared" si="6"/>
        <v>949.64796999999987</v>
      </c>
      <c r="X8" s="4">
        <f t="shared" si="7"/>
        <v>356.37673470000004</v>
      </c>
      <c r="Y8" s="4">
        <f t="shared" si="8"/>
        <v>403.81818800000002</v>
      </c>
      <c r="Z8" s="4">
        <f t="shared" si="9"/>
        <v>75.864647599999998</v>
      </c>
      <c r="AA8" s="4">
        <f t="shared" si="10"/>
        <v>75.030800900000003</v>
      </c>
      <c r="AB8" s="4">
        <f t="shared" si="11"/>
        <v>38.557598799999994</v>
      </c>
    </row>
    <row r="9" spans="1:28" s="10" customFormat="1" ht="42" customHeight="1" x14ac:dyDescent="0.15">
      <c r="A9" s="14">
        <v>4</v>
      </c>
      <c r="B9" s="15" t="s">
        <v>28</v>
      </c>
      <c r="C9" s="4">
        <v>74030</v>
      </c>
      <c r="D9" s="4">
        <v>75534</v>
      </c>
      <c r="E9" s="4"/>
      <c r="F9" s="4"/>
      <c r="G9" s="15">
        <f t="shared" si="0"/>
        <v>1223.751</v>
      </c>
      <c r="H9" s="15">
        <f t="shared" si="1"/>
        <v>1223.751</v>
      </c>
      <c r="I9" s="15">
        <f t="shared" si="2"/>
        <v>0</v>
      </c>
      <c r="J9" s="4">
        <v>31023.14</v>
      </c>
      <c r="K9" s="4">
        <v>1544.6</v>
      </c>
      <c r="L9" s="4">
        <v>4663.63</v>
      </c>
      <c r="M9" s="4">
        <v>971.3</v>
      </c>
      <c r="N9" s="4"/>
      <c r="O9" s="4">
        <v>2194.58</v>
      </c>
      <c r="P9" s="4"/>
      <c r="Q9" s="6">
        <f t="shared" si="3"/>
        <v>36.753042399999991</v>
      </c>
      <c r="R9" s="6">
        <f t="shared" si="4"/>
        <v>23.577586399999998</v>
      </c>
      <c r="S9" s="6">
        <f t="shared" ref="S9:S14" si="12">(K9*45+L9*8+M9*7.6+N9*7.6+O9*8+P9*120)/10000</f>
        <v>13.175456000000001</v>
      </c>
      <c r="T9" s="4">
        <v>4664</v>
      </c>
      <c r="U9" s="4"/>
      <c r="V9" s="15">
        <f t="shared" si="5"/>
        <v>65.296000000000006</v>
      </c>
      <c r="W9" s="15">
        <f t="shared" si="6"/>
        <v>1325.8000423999999</v>
      </c>
      <c r="X9" s="4">
        <f t="shared" si="7"/>
        <v>504.86038976000003</v>
      </c>
      <c r="Y9" s="4">
        <f t="shared" si="8"/>
        <v>556.43841696000004</v>
      </c>
      <c r="Z9" s="4">
        <f t="shared" si="9"/>
        <v>106.064003392</v>
      </c>
      <c r="AA9" s="4">
        <f t="shared" si="10"/>
        <v>105.40523059200001</v>
      </c>
      <c r="AB9" s="4">
        <f t="shared" si="11"/>
        <v>53.032001696000002</v>
      </c>
    </row>
    <row r="10" spans="1:28" s="10" customFormat="1" ht="42" customHeight="1" x14ac:dyDescent="0.15">
      <c r="A10" s="14">
        <v>5</v>
      </c>
      <c r="B10" s="15" t="s">
        <v>29</v>
      </c>
      <c r="C10" s="4">
        <v>39233</v>
      </c>
      <c r="D10" s="4">
        <v>3763</v>
      </c>
      <c r="E10" s="4">
        <v>735</v>
      </c>
      <c r="F10" s="4"/>
      <c r="G10" s="15">
        <f t="shared" si="0"/>
        <v>600.75450000000001</v>
      </c>
      <c r="H10" s="15">
        <f t="shared" si="1"/>
        <v>594.1395</v>
      </c>
      <c r="I10" s="15">
        <f t="shared" si="2"/>
        <v>6.6150000000000002</v>
      </c>
      <c r="J10" s="4">
        <v>18774.43</v>
      </c>
      <c r="K10" s="4">
        <v>24348.51</v>
      </c>
      <c r="L10" s="4">
        <v>3442.51</v>
      </c>
      <c r="M10" s="4"/>
      <c r="N10" s="4"/>
      <c r="O10" s="4">
        <v>2216.12</v>
      </c>
      <c r="P10" s="4"/>
      <c r="Q10" s="6">
        <f t="shared" si="3"/>
        <v>128.36376580000001</v>
      </c>
      <c r="R10" s="6">
        <f t="shared" si="4"/>
        <v>14.2685668</v>
      </c>
      <c r="S10" s="6">
        <f t="shared" si="12"/>
        <v>114.09519899999999</v>
      </c>
      <c r="T10" s="4">
        <v>6488</v>
      </c>
      <c r="U10" s="4"/>
      <c r="V10" s="15">
        <f t="shared" si="5"/>
        <v>90.831999999999994</v>
      </c>
      <c r="W10" s="15">
        <f t="shared" si="6"/>
        <v>819.95026580000001</v>
      </c>
      <c r="X10" s="4">
        <f t="shared" si="7"/>
        <v>298.01356627000001</v>
      </c>
      <c r="Y10" s="4">
        <f t="shared" si="8"/>
        <v>362.98990631999999</v>
      </c>
      <c r="Z10" s="4">
        <f t="shared" si="9"/>
        <v>65.397571264000007</v>
      </c>
      <c r="AA10" s="4">
        <f t="shared" si="10"/>
        <v>59.692811314000004</v>
      </c>
      <c r="AB10" s="4">
        <f t="shared" si="11"/>
        <v>33.856410631999999</v>
      </c>
    </row>
    <row r="11" spans="1:28" s="27" customFormat="1" ht="42" customHeight="1" x14ac:dyDescent="0.15">
      <c r="A11" s="30">
        <v>6</v>
      </c>
      <c r="B11" s="24" t="s">
        <v>30</v>
      </c>
      <c r="C11" s="25">
        <v>12584</v>
      </c>
      <c r="D11" s="25">
        <v>108</v>
      </c>
      <c r="E11" s="25"/>
      <c r="F11" s="25"/>
      <c r="G11" s="24">
        <f t="shared" si="0"/>
        <v>188.922</v>
      </c>
      <c r="H11" s="24">
        <f t="shared" si="1"/>
        <v>188.922</v>
      </c>
      <c r="I11" s="24">
        <f t="shared" si="2"/>
        <v>0</v>
      </c>
      <c r="J11" s="25">
        <v>43.5</v>
      </c>
      <c r="K11" s="25">
        <v>13</v>
      </c>
      <c r="L11" s="25"/>
      <c r="M11" s="25"/>
      <c r="N11" s="25"/>
      <c r="O11" s="25">
        <v>9</v>
      </c>
      <c r="P11" s="25"/>
      <c r="Q11" s="23">
        <f>(J11*7.6+K11*7+L11*8+M11*7.6+N11*7.6+O11*8+P11*120)/10000</f>
        <v>4.9359999999999994E-2</v>
      </c>
      <c r="R11" s="23">
        <f t="shared" si="4"/>
        <v>3.3059999999999999E-2</v>
      </c>
      <c r="S11" s="23">
        <f>(K11*7+L11*8+M11*7.6+N11*7.6+O11*8+P11*120)/10000</f>
        <v>1.6299999999999999E-2</v>
      </c>
      <c r="T11" s="25">
        <v>268</v>
      </c>
      <c r="U11" s="25"/>
      <c r="V11" s="24">
        <f t="shared" si="5"/>
        <v>3.7519999999999998</v>
      </c>
      <c r="W11" s="24">
        <f t="shared" si="6"/>
        <v>192.72336000000001</v>
      </c>
      <c r="X11" s="25">
        <f t="shared" si="7"/>
        <v>75.589358999999988</v>
      </c>
      <c r="Y11" s="25">
        <f t="shared" si="8"/>
        <v>78.590143999999995</v>
      </c>
      <c r="Z11" s="25">
        <f t="shared" si="9"/>
        <v>15.417868799999999</v>
      </c>
      <c r="AA11" s="25">
        <f t="shared" si="10"/>
        <v>15.4170538</v>
      </c>
      <c r="AB11" s="25">
        <f t="shared" si="11"/>
        <v>7.7089343999999995</v>
      </c>
    </row>
    <row r="12" spans="1:28" s="10" customFormat="1" ht="42" customHeight="1" x14ac:dyDescent="0.15">
      <c r="A12" s="14">
        <v>7</v>
      </c>
      <c r="B12" s="15" t="s">
        <v>31</v>
      </c>
      <c r="C12" s="4">
        <v>291191</v>
      </c>
      <c r="D12" s="4">
        <v>122903</v>
      </c>
      <c r="E12" s="4"/>
      <c r="F12" s="4"/>
      <c r="G12" s="15">
        <f t="shared" si="0"/>
        <v>4552.2195000000002</v>
      </c>
      <c r="H12" s="15">
        <f t="shared" si="1"/>
        <v>4552.2195000000002</v>
      </c>
      <c r="I12" s="15">
        <f t="shared" si="2"/>
        <v>0</v>
      </c>
      <c r="J12" s="4">
        <v>13300.97</v>
      </c>
      <c r="K12" s="4"/>
      <c r="L12" s="4"/>
      <c r="M12" s="4"/>
      <c r="N12" s="4"/>
      <c r="O12" s="4"/>
      <c r="P12" s="4"/>
      <c r="Q12" s="6">
        <f t="shared" si="3"/>
        <v>10.108737199999998</v>
      </c>
      <c r="R12" s="6">
        <f t="shared" si="4"/>
        <v>10.108737199999998</v>
      </c>
      <c r="S12" s="6">
        <f t="shared" si="12"/>
        <v>0</v>
      </c>
      <c r="T12" s="4">
        <v>7578</v>
      </c>
      <c r="U12" s="4"/>
      <c r="V12" s="15">
        <f t="shared" si="5"/>
        <v>106.092</v>
      </c>
      <c r="W12" s="15">
        <f t="shared" si="6"/>
        <v>4668.4202372</v>
      </c>
      <c r="X12" s="4">
        <f t="shared" si="7"/>
        <v>1824.9312948800002</v>
      </c>
      <c r="Y12" s="4">
        <f t="shared" si="8"/>
        <v>1909.8048948800001</v>
      </c>
      <c r="Z12" s="4">
        <f t="shared" si="9"/>
        <v>373.47361897600007</v>
      </c>
      <c r="AA12" s="4">
        <f t="shared" si="10"/>
        <v>373.47361897600007</v>
      </c>
      <c r="AB12" s="4">
        <f t="shared" si="11"/>
        <v>186.73680948800003</v>
      </c>
    </row>
    <row r="13" spans="1:28" s="10" customFormat="1" ht="74.25" customHeight="1" x14ac:dyDescent="0.15">
      <c r="A13" s="14">
        <v>8</v>
      </c>
      <c r="B13" s="15" t="s">
        <v>32</v>
      </c>
      <c r="C13" s="4">
        <v>168858</v>
      </c>
      <c r="D13" s="4">
        <v>20297</v>
      </c>
      <c r="E13" s="4">
        <v>1028</v>
      </c>
      <c r="F13" s="4"/>
      <c r="G13" s="15">
        <f t="shared" si="0"/>
        <v>2572.5675000000001</v>
      </c>
      <c r="H13" s="15">
        <f t="shared" si="1"/>
        <v>2563.3155000000002</v>
      </c>
      <c r="I13" s="15">
        <f t="shared" si="2"/>
        <v>9.2520000000000007</v>
      </c>
      <c r="J13" s="4">
        <v>93059.82</v>
      </c>
      <c r="K13" s="4">
        <v>64957.09</v>
      </c>
      <c r="L13" s="4">
        <v>11786.81</v>
      </c>
      <c r="M13" s="4"/>
      <c r="N13" s="4"/>
      <c r="O13" s="4">
        <v>1181.3</v>
      </c>
      <c r="P13" s="4"/>
      <c r="Q13" s="6">
        <f t="shared" si="3"/>
        <v>373.40685619999999</v>
      </c>
      <c r="R13" s="6">
        <f t="shared" si="4"/>
        <v>70.725463199999993</v>
      </c>
      <c r="S13" s="6">
        <f>(K13*45+L13*8+M13*7.6+N13*7.6+O13*8+P13*120)/10000</f>
        <v>302.68139299999996</v>
      </c>
      <c r="T13" s="4">
        <v>9059</v>
      </c>
      <c r="U13" s="4"/>
      <c r="V13" s="15">
        <f t="shared" si="5"/>
        <v>126.82599999999999</v>
      </c>
      <c r="W13" s="15">
        <f t="shared" si="6"/>
        <v>3072.8003562000004</v>
      </c>
      <c r="X13" s="4">
        <f t="shared" si="7"/>
        <v>1194.4490121300003</v>
      </c>
      <c r="Y13" s="4">
        <f t="shared" si="8"/>
        <v>1278.0001424800002</v>
      </c>
      <c r="Z13" s="29">
        <v>245.55</v>
      </c>
      <c r="AA13" s="4">
        <f t="shared" si="10"/>
        <v>230.41239884600006</v>
      </c>
      <c r="AB13" s="4">
        <f t="shared" si="11"/>
        <v>124.39233424800001</v>
      </c>
    </row>
    <row r="14" spans="1:28" s="10" customFormat="1" ht="42" customHeight="1" x14ac:dyDescent="0.15">
      <c r="A14" s="14">
        <v>9</v>
      </c>
      <c r="B14" s="15" t="s">
        <v>33</v>
      </c>
      <c r="C14" s="4">
        <v>66828</v>
      </c>
      <c r="D14" s="4">
        <v>1151</v>
      </c>
      <c r="E14" s="4">
        <v>280</v>
      </c>
      <c r="F14" s="4">
        <v>98</v>
      </c>
      <c r="G14" s="15">
        <f t="shared" si="0"/>
        <v>1007.1369</v>
      </c>
      <c r="H14" s="15">
        <f t="shared" si="1"/>
        <v>1004.1464999999999</v>
      </c>
      <c r="I14" s="15">
        <f t="shared" si="2"/>
        <v>2.9904000000000002</v>
      </c>
      <c r="J14" s="4">
        <v>22788.67</v>
      </c>
      <c r="K14" s="4">
        <v>28144.09</v>
      </c>
      <c r="L14" s="4">
        <v>3044.36</v>
      </c>
      <c r="M14" s="4">
        <v>596.20000000000005</v>
      </c>
      <c r="N14" s="4"/>
      <c r="O14" s="4">
        <v>1289.5</v>
      </c>
      <c r="P14" s="4"/>
      <c r="Q14" s="6">
        <f t="shared" si="3"/>
        <v>147.88799420000001</v>
      </c>
      <c r="R14" s="6">
        <f t="shared" si="4"/>
        <v>17.3193892</v>
      </c>
      <c r="S14" s="6">
        <f t="shared" si="12"/>
        <v>130.56860499999999</v>
      </c>
      <c r="T14" s="4">
        <v>4317</v>
      </c>
      <c r="U14" s="4">
        <v>8</v>
      </c>
      <c r="V14" s="15">
        <f t="shared" si="5"/>
        <v>60.582000000000001</v>
      </c>
      <c r="W14" s="15">
        <f t="shared" si="6"/>
        <v>1215.6068942000002</v>
      </c>
      <c r="X14" s="4">
        <f t="shared" si="7"/>
        <v>468.83742792999999</v>
      </c>
      <c r="Y14" s="4">
        <f t="shared" si="8"/>
        <v>509.87747767999997</v>
      </c>
      <c r="Z14" s="4">
        <f t="shared" si="9"/>
        <v>97.158839536000002</v>
      </c>
      <c r="AA14" s="4">
        <f t="shared" si="10"/>
        <v>90.630409286000003</v>
      </c>
      <c r="AB14" s="4">
        <f t="shared" si="11"/>
        <v>49.102739768000006</v>
      </c>
    </row>
    <row r="15" spans="1:28" s="10" customFormat="1" ht="42" customHeight="1" x14ac:dyDescent="0.15">
      <c r="A15" s="14">
        <v>10</v>
      </c>
      <c r="B15" s="15" t="s">
        <v>34</v>
      </c>
      <c r="C15" s="15">
        <f>SUM(C6:C14)/10000</f>
        <v>87.005499999999998</v>
      </c>
      <c r="D15" s="15">
        <f t="shared" ref="D15:U15" si="13">SUM(D6:D14)/10000</f>
        <v>22.8492</v>
      </c>
      <c r="E15" s="15">
        <f t="shared" si="13"/>
        <v>0.249</v>
      </c>
      <c r="F15" s="15">
        <f t="shared" si="13"/>
        <v>9.7999999999999997E-3</v>
      </c>
      <c r="G15" s="15">
        <f>SUM(G6:G14)</f>
        <v>13416.443399999998</v>
      </c>
      <c r="H15" s="15">
        <f t="shared" ref="H15:I15" si="14">SUM(H6:H14)</f>
        <v>13393.563</v>
      </c>
      <c r="I15" s="15">
        <f t="shared" si="14"/>
        <v>22.880400000000002</v>
      </c>
      <c r="J15" s="15">
        <f t="shared" si="13"/>
        <v>24.037557</v>
      </c>
      <c r="K15" s="15">
        <f t="shared" si="13"/>
        <v>13.577059</v>
      </c>
      <c r="L15" s="15">
        <f t="shared" si="13"/>
        <v>5.171462</v>
      </c>
      <c r="M15" s="15">
        <f t="shared" si="13"/>
        <v>0.17837</v>
      </c>
      <c r="N15" s="15">
        <f t="shared" si="13"/>
        <v>0</v>
      </c>
      <c r="O15" s="15">
        <f t="shared" si="13"/>
        <v>0.81363399999999997</v>
      </c>
      <c r="P15" s="15">
        <f t="shared" si="13"/>
        <v>0</v>
      </c>
      <c r="Q15" s="15">
        <f>SUM(Q6:Q14)</f>
        <v>842.84006820000002</v>
      </c>
      <c r="R15" s="15">
        <f t="shared" ref="R15:S15" si="15">SUM(R6:R14)</f>
        <v>182.68543319999998</v>
      </c>
      <c r="S15" s="15">
        <f t="shared" si="15"/>
        <v>660.15463499999987</v>
      </c>
      <c r="T15" s="15">
        <f t="shared" si="13"/>
        <v>4.2091000000000003</v>
      </c>
      <c r="U15" s="15">
        <f t="shared" si="13"/>
        <v>8.0000000000000004E-4</v>
      </c>
      <c r="V15" s="15">
        <f>SUM(V6:V14)</f>
        <v>589.41800000000001</v>
      </c>
      <c r="W15" s="15">
        <f>SUM(W6:W14)</f>
        <v>14848.701468200003</v>
      </c>
      <c r="X15" s="31">
        <f t="shared" ref="X15:AB15" si="16">SUM(X6:X14)</f>
        <v>5739.0091590300008</v>
      </c>
      <c r="Y15" s="31">
        <f t="shared" si="16"/>
        <v>6170.6717072800002</v>
      </c>
      <c r="Z15" s="31">
        <f t="shared" si="16"/>
        <v>1187.2154647680002</v>
      </c>
      <c r="AA15" s="15">
        <f t="shared" si="16"/>
        <v>1154.2019737060002</v>
      </c>
      <c r="AB15" s="15">
        <f t="shared" si="16"/>
        <v>597.60892272800004</v>
      </c>
    </row>
    <row r="17" spans="12:12" x14ac:dyDescent="0.15">
      <c r="L17" s="16"/>
    </row>
  </sheetData>
  <mergeCells count="9">
    <mergeCell ref="A1:B1"/>
    <mergeCell ref="A2:AB2"/>
    <mergeCell ref="A4:A5"/>
    <mergeCell ref="B4:B5"/>
    <mergeCell ref="C4:I4"/>
    <mergeCell ref="J4:S4"/>
    <mergeCell ref="T4:V4"/>
    <mergeCell ref="W4:W5"/>
    <mergeCell ref="X4:AB4"/>
  </mergeCells>
  <phoneticPr fontId="2" type="noConversion"/>
  <printOptions horizontalCentered="1"/>
  <pageMargins left="0.11811023622047245" right="0.11811023622047245" top="0.35433070866141736" bottom="0.35433070866141736" header="0.31496062992125984" footer="0.31496062992125984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opLeftCell="A4" zoomScaleNormal="100" workbookViewId="0">
      <selection activeCell="H9" sqref="H9"/>
    </sheetView>
  </sheetViews>
  <sheetFormatPr defaultRowHeight="13.5" x14ac:dyDescent="0.15"/>
  <cols>
    <col min="1" max="1" width="9" style="7"/>
    <col min="2" max="2" width="10.25" style="7" customWidth="1"/>
    <col min="3" max="3" width="9.625" style="7" customWidth="1"/>
    <col min="4" max="5" width="8.25" style="7" customWidth="1"/>
    <col min="6" max="6" width="12.625" style="7" customWidth="1"/>
    <col min="7" max="7" width="13.125" style="7" customWidth="1"/>
    <col min="8" max="8" width="9.75" style="7" customWidth="1"/>
    <col min="9" max="10" width="10.5" style="7" customWidth="1"/>
    <col min="11" max="11" width="9.25" style="7" customWidth="1"/>
    <col min="12" max="12" width="7.875" style="7" customWidth="1"/>
    <col min="13" max="13" width="5.875" style="7" customWidth="1"/>
    <col min="14" max="14" width="8.375" style="7" customWidth="1"/>
    <col min="15" max="15" width="7.75" style="7" customWidth="1"/>
    <col min="16" max="16" width="10.375" style="7" customWidth="1"/>
    <col min="17" max="17" width="10.25" style="7" customWidth="1"/>
    <col min="18" max="18" width="12.125" style="7" customWidth="1"/>
    <col min="19" max="19" width="8.625" style="7" customWidth="1"/>
    <col min="20" max="20" width="6.25" style="7" customWidth="1"/>
    <col min="21" max="21" width="10.25" style="7" customWidth="1"/>
    <col min="22" max="22" width="12.25" style="7" customWidth="1"/>
    <col min="23" max="23" width="13.5" style="7" customWidth="1"/>
    <col min="24" max="24" width="12.625" style="7" customWidth="1"/>
    <col min="25" max="25" width="13.375" style="7" customWidth="1"/>
    <col min="26" max="26" width="11.875" style="7" customWidth="1"/>
    <col min="27" max="27" width="11.375" style="7" customWidth="1"/>
    <col min="28" max="16384" width="9" style="7"/>
  </cols>
  <sheetData>
    <row r="1" spans="1:28" x14ac:dyDescent="0.15">
      <c r="A1" s="44" t="s">
        <v>61</v>
      </c>
      <c r="B1" s="44"/>
    </row>
    <row r="2" spans="1:28" ht="25.5" customHeight="1" x14ac:dyDescent="0.15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8" ht="12.75" customHeight="1" x14ac:dyDescent="0.15"/>
    <row r="4" spans="1:28" s="9" customFormat="1" ht="42" customHeight="1" x14ac:dyDescent="0.15">
      <c r="A4" s="45" t="s">
        <v>1</v>
      </c>
      <c r="B4" s="53" t="s">
        <v>2</v>
      </c>
      <c r="C4" s="54"/>
      <c r="D4" s="54"/>
      <c r="E4" s="54"/>
      <c r="F4" s="54"/>
      <c r="G4" s="54"/>
      <c r="H4" s="55"/>
      <c r="I4" s="56" t="s">
        <v>3</v>
      </c>
      <c r="J4" s="57"/>
      <c r="K4" s="57"/>
      <c r="L4" s="57"/>
      <c r="M4" s="57"/>
      <c r="N4" s="57"/>
      <c r="O4" s="57"/>
      <c r="P4" s="57"/>
      <c r="Q4" s="57"/>
      <c r="R4" s="58"/>
      <c r="S4" s="59" t="s">
        <v>4</v>
      </c>
      <c r="T4" s="59"/>
      <c r="U4" s="59"/>
      <c r="V4" s="60" t="s">
        <v>5</v>
      </c>
      <c r="W4" s="67" t="s">
        <v>36</v>
      </c>
      <c r="X4" s="67"/>
      <c r="Y4" s="67"/>
      <c r="Z4" s="67"/>
      <c r="AA4" s="67"/>
      <c r="AB4" s="47" t="s">
        <v>54</v>
      </c>
    </row>
    <row r="5" spans="1:28" s="9" customFormat="1" ht="42" customHeight="1" x14ac:dyDescent="0.15">
      <c r="A5" s="45"/>
      <c r="B5" s="20" t="s">
        <v>6</v>
      </c>
      <c r="C5" s="20" t="s">
        <v>7</v>
      </c>
      <c r="D5" s="20" t="s">
        <v>8</v>
      </c>
      <c r="E5" s="20" t="s">
        <v>9</v>
      </c>
      <c r="F5" s="20" t="s">
        <v>42</v>
      </c>
      <c r="G5" s="20" t="s">
        <v>43</v>
      </c>
      <c r="H5" s="20" t="s">
        <v>44</v>
      </c>
      <c r="I5" s="1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40</v>
      </c>
      <c r="Q5" s="20" t="s">
        <v>39</v>
      </c>
      <c r="R5" s="20" t="s">
        <v>41</v>
      </c>
      <c r="S5" s="20" t="s">
        <v>17</v>
      </c>
      <c r="T5" s="2" t="s">
        <v>18</v>
      </c>
      <c r="U5" s="21" t="s">
        <v>19</v>
      </c>
      <c r="V5" s="60"/>
      <c r="W5" s="19" t="s">
        <v>20</v>
      </c>
      <c r="X5" s="19" t="s">
        <v>21</v>
      </c>
      <c r="Y5" s="19" t="s">
        <v>22</v>
      </c>
      <c r="Z5" s="19" t="s">
        <v>23</v>
      </c>
      <c r="AA5" s="19" t="s">
        <v>24</v>
      </c>
      <c r="AB5" s="47"/>
    </row>
    <row r="6" spans="1:28" s="28" customFormat="1" ht="42" customHeight="1" x14ac:dyDescent="0.15">
      <c r="A6" s="31" t="s">
        <v>25</v>
      </c>
      <c r="B6" s="29">
        <v>151528</v>
      </c>
      <c r="C6" s="29">
        <v>2643</v>
      </c>
      <c r="D6" s="29">
        <v>50</v>
      </c>
      <c r="E6" s="29"/>
      <c r="F6" s="31">
        <f t="shared" ref="F6:F14" si="0">B6*150+C6*15+D6*90+E6*48</f>
        <v>22773345</v>
      </c>
      <c r="G6" s="31">
        <f t="shared" ref="G6:G14" si="1">B6*150+C6*15</f>
        <v>22768845</v>
      </c>
      <c r="H6" s="31">
        <f t="shared" ref="H6:H14" si="2">D6*90+E6*48</f>
        <v>4500</v>
      </c>
      <c r="I6" s="32">
        <v>35432.44</v>
      </c>
      <c r="J6" s="32">
        <v>13719.88</v>
      </c>
      <c r="K6" s="32">
        <v>24675.81</v>
      </c>
      <c r="L6" s="32">
        <v>214</v>
      </c>
      <c r="M6" s="32"/>
      <c r="N6" s="32"/>
      <c r="O6" s="32"/>
      <c r="P6" s="33">
        <f>I6*7.6+J6*45+K6*8+L6*7.6+M6*7.6+N6*8+O6*120</f>
        <v>1085714.024</v>
      </c>
      <c r="Q6" s="33">
        <f>I6*7.6</f>
        <v>269286.54399999999</v>
      </c>
      <c r="R6" s="33">
        <f>J6*45+K6*8+L6*7.6+M6*7.6+N6*8+O6*120</f>
        <v>816427.48</v>
      </c>
      <c r="S6" s="29">
        <v>5115</v>
      </c>
      <c r="T6" s="31"/>
      <c r="U6" s="31">
        <f>S6*140+T6*180</f>
        <v>716100</v>
      </c>
      <c r="V6" s="31">
        <f>F6+P6+U6</f>
        <v>24575159.024</v>
      </c>
      <c r="W6" s="29">
        <f>G6*40%+H6*50%+Q6*40%+R6*45%</f>
        <v>9584894.9835999999</v>
      </c>
      <c r="X6" s="29">
        <f>G6*40%+H6*20%+P6*40%+U6*80%</f>
        <v>10115603.6096</v>
      </c>
      <c r="Y6" s="29">
        <f>G6*8%+H6*5%+P6*8%+U6*8%</f>
        <v>1965877.7219200002</v>
      </c>
      <c r="Z6" s="29">
        <f>G6*8%+H6*5%+Q6*8%+R6*3%+U6*8%</f>
        <v>1925056.3479200001</v>
      </c>
      <c r="AA6" s="29">
        <f>G6*4%+H6*20%+P6*4%+U6*4%</f>
        <v>983726.36096000008</v>
      </c>
      <c r="AB6" s="31"/>
    </row>
    <row r="7" spans="1:28" s="10" customFormat="1" ht="42" customHeight="1" x14ac:dyDescent="0.15">
      <c r="A7" s="15" t="s">
        <v>26</v>
      </c>
      <c r="B7" s="4">
        <v>9387</v>
      </c>
      <c r="C7" s="4">
        <v>201</v>
      </c>
      <c r="D7" s="4"/>
      <c r="E7" s="4"/>
      <c r="F7" s="15">
        <f t="shared" si="0"/>
        <v>1411065</v>
      </c>
      <c r="G7" s="15">
        <f t="shared" si="1"/>
        <v>1411065</v>
      </c>
      <c r="H7" s="15">
        <f t="shared" si="2"/>
        <v>0</v>
      </c>
      <c r="I7" s="5">
        <v>1431.5</v>
      </c>
      <c r="J7" s="5">
        <v>252</v>
      </c>
      <c r="K7" s="5">
        <v>205</v>
      </c>
      <c r="L7" s="5"/>
      <c r="M7" s="5"/>
      <c r="N7" s="5"/>
      <c r="O7" s="5"/>
      <c r="P7" s="6">
        <f t="shared" ref="P7:P14" si="3">I7*7.6+J7*45+K7*8+L7*7.6+M7*7.6+N7*8+O7*120</f>
        <v>23859.4</v>
      </c>
      <c r="Q7" s="6">
        <f t="shared" ref="Q7:Q14" si="4">I7*7.6</f>
        <v>10879.4</v>
      </c>
      <c r="R7" s="6">
        <f t="shared" ref="R7:R14" si="5">J7*45+K7*8+L7*7.6+M7*7.6+N7*8+O7*120</f>
        <v>12980</v>
      </c>
      <c r="S7" s="4">
        <v>196</v>
      </c>
      <c r="T7" s="15"/>
      <c r="U7" s="15">
        <f t="shared" ref="U7:U14" si="6">S7*140+T7*180</f>
        <v>27440</v>
      </c>
      <c r="V7" s="15">
        <f t="shared" ref="V7:V14" si="7">F7+P7+U7</f>
        <v>1462364.4</v>
      </c>
      <c r="W7" s="25">
        <f t="shared" ref="W7:W14" si="8">G7*40%+H7*50%+Q7*40%+R7*45%</f>
        <v>574618.76</v>
      </c>
      <c r="X7" s="4">
        <f t="shared" ref="X7:X14" si="9">G7*40%+H7*20%+P7*40%+U7*80%</f>
        <v>595921.76</v>
      </c>
      <c r="Y7" s="4">
        <f t="shared" ref="Y7:Y14" si="10">G7*8%+H7*5%+P7*8%+U7*8%</f>
        <v>116989.15199999999</v>
      </c>
      <c r="Z7" s="4">
        <f t="shared" ref="Z7:Z14" si="11">G7*8%+H7*5%+Q7*8%+R7*3%+U7*8%</f>
        <v>116340.15199999999</v>
      </c>
      <c r="AA7" s="4">
        <f t="shared" ref="AA7:AA14" si="12">G7*4%+H7*20%+P7*4%+U7*4%</f>
        <v>58494.575999999994</v>
      </c>
      <c r="AB7" s="15"/>
    </row>
    <row r="8" spans="1:28" s="10" customFormat="1" ht="42" customHeight="1" x14ac:dyDescent="0.15">
      <c r="A8" s="15" t="s">
        <v>27</v>
      </c>
      <c r="B8" s="4">
        <v>56416</v>
      </c>
      <c r="C8" s="4">
        <v>1892</v>
      </c>
      <c r="D8" s="4">
        <v>397</v>
      </c>
      <c r="E8" s="4"/>
      <c r="F8" s="15">
        <f t="shared" si="0"/>
        <v>8526510</v>
      </c>
      <c r="G8" s="15">
        <f t="shared" si="1"/>
        <v>8490780</v>
      </c>
      <c r="H8" s="15">
        <f t="shared" si="2"/>
        <v>35730</v>
      </c>
      <c r="I8" s="5">
        <v>24521.1</v>
      </c>
      <c r="J8" s="5">
        <v>2791.42</v>
      </c>
      <c r="K8" s="5">
        <v>3896.5</v>
      </c>
      <c r="L8" s="5">
        <v>2.2000000000000002</v>
      </c>
      <c r="M8" s="5"/>
      <c r="N8" s="5">
        <v>1245.8399999999999</v>
      </c>
      <c r="O8" s="5"/>
      <c r="P8" s="6">
        <f t="shared" si="3"/>
        <v>353129.69999999995</v>
      </c>
      <c r="Q8" s="6">
        <f t="shared" si="4"/>
        <v>186360.36</v>
      </c>
      <c r="R8" s="6">
        <f t="shared" si="5"/>
        <v>166769.34000000003</v>
      </c>
      <c r="S8" s="4">
        <v>4406</v>
      </c>
      <c r="T8" s="15"/>
      <c r="U8" s="15">
        <f t="shared" si="6"/>
        <v>616840</v>
      </c>
      <c r="V8" s="15">
        <f t="shared" si="7"/>
        <v>9496479.6999999993</v>
      </c>
      <c r="W8" s="29">
        <f t="shared" si="8"/>
        <v>3563767.3470000001</v>
      </c>
      <c r="X8" s="4">
        <f t="shared" si="9"/>
        <v>4038181.88</v>
      </c>
      <c r="Y8" s="4">
        <f t="shared" si="10"/>
        <v>758646.47600000002</v>
      </c>
      <c r="Z8" s="4">
        <f t="shared" si="11"/>
        <v>750308.00899999996</v>
      </c>
      <c r="AA8" s="4">
        <f t="shared" si="12"/>
        <v>385575.98800000001</v>
      </c>
      <c r="AB8" s="15"/>
    </row>
    <row r="9" spans="1:28" s="10" customFormat="1" ht="42" customHeight="1" x14ac:dyDescent="0.15">
      <c r="A9" s="15" t="s">
        <v>28</v>
      </c>
      <c r="B9" s="4">
        <v>74030</v>
      </c>
      <c r="C9" s="4">
        <v>75534</v>
      </c>
      <c r="D9" s="4"/>
      <c r="E9" s="4"/>
      <c r="F9" s="15">
        <f t="shared" si="0"/>
        <v>12237510</v>
      </c>
      <c r="G9" s="15">
        <f t="shared" si="1"/>
        <v>12237510</v>
      </c>
      <c r="H9" s="15">
        <f t="shared" si="2"/>
        <v>0</v>
      </c>
      <c r="I9" s="5">
        <v>31023.14</v>
      </c>
      <c r="J9" s="5">
        <v>1544.6</v>
      </c>
      <c r="K9" s="5">
        <v>4663.63</v>
      </c>
      <c r="L9" s="5">
        <v>971.3</v>
      </c>
      <c r="M9" s="5"/>
      <c r="N9" s="5">
        <v>2194.58</v>
      </c>
      <c r="O9" s="5"/>
      <c r="P9" s="6">
        <f t="shared" si="3"/>
        <v>367530.42399999994</v>
      </c>
      <c r="Q9" s="6">
        <f t="shared" si="4"/>
        <v>235775.86399999997</v>
      </c>
      <c r="R9" s="6">
        <f t="shared" si="5"/>
        <v>131754.56</v>
      </c>
      <c r="S9" s="4">
        <v>4664</v>
      </c>
      <c r="T9" s="15"/>
      <c r="U9" s="15">
        <f t="shared" si="6"/>
        <v>652960</v>
      </c>
      <c r="V9" s="15">
        <f t="shared" si="7"/>
        <v>13258000.424000001</v>
      </c>
      <c r="W9" s="29">
        <f t="shared" si="8"/>
        <v>5048603.8975999998</v>
      </c>
      <c r="X9" s="4">
        <f t="shared" si="9"/>
        <v>5564384.1695999997</v>
      </c>
      <c r="Y9" s="4">
        <f t="shared" si="10"/>
        <v>1060640.0339200001</v>
      </c>
      <c r="Z9" s="4">
        <f t="shared" si="11"/>
        <v>1054052.30592</v>
      </c>
      <c r="AA9" s="4">
        <f t="shared" si="12"/>
        <v>530320.01696000004</v>
      </c>
      <c r="AB9" s="15"/>
    </row>
    <row r="10" spans="1:28" s="27" customFormat="1" ht="42" customHeight="1" x14ac:dyDescent="0.15">
      <c r="A10" s="24" t="s">
        <v>29</v>
      </c>
      <c r="B10" s="25">
        <v>39233</v>
      </c>
      <c r="C10" s="25">
        <v>3763</v>
      </c>
      <c r="D10" s="25">
        <v>735</v>
      </c>
      <c r="E10" s="25"/>
      <c r="F10" s="24">
        <f t="shared" si="0"/>
        <v>6007545</v>
      </c>
      <c r="G10" s="24">
        <f t="shared" si="1"/>
        <v>5941395</v>
      </c>
      <c r="H10" s="24">
        <f t="shared" si="2"/>
        <v>66150</v>
      </c>
      <c r="I10" s="26">
        <v>18774.43</v>
      </c>
      <c r="J10" s="26">
        <v>24348.51</v>
      </c>
      <c r="K10" s="26">
        <v>3442.51</v>
      </c>
      <c r="L10" s="26"/>
      <c r="M10" s="26"/>
      <c r="N10" s="26">
        <v>2216.12</v>
      </c>
      <c r="O10" s="26"/>
      <c r="P10" s="23">
        <f t="shared" si="3"/>
        <v>1283637.6580000001</v>
      </c>
      <c r="Q10" s="23">
        <f t="shared" si="4"/>
        <v>142685.66800000001</v>
      </c>
      <c r="R10" s="23">
        <f t="shared" si="5"/>
        <v>1140951.99</v>
      </c>
      <c r="S10" s="25">
        <v>6488</v>
      </c>
      <c r="T10" s="24"/>
      <c r="U10" s="24">
        <f t="shared" si="6"/>
        <v>908320</v>
      </c>
      <c r="V10" s="24">
        <f t="shared" si="7"/>
        <v>8199502.6579999998</v>
      </c>
      <c r="W10" s="34">
        <f t="shared" si="8"/>
        <v>2980135.6627000002</v>
      </c>
      <c r="X10" s="25">
        <f t="shared" si="9"/>
        <v>3629899.0632000002</v>
      </c>
      <c r="Y10" s="25">
        <f t="shared" si="10"/>
        <v>653975.71264000004</v>
      </c>
      <c r="Z10" s="25">
        <f t="shared" si="11"/>
        <v>596928.11314000003</v>
      </c>
      <c r="AA10" s="25">
        <f t="shared" si="12"/>
        <v>338564.10632000002</v>
      </c>
      <c r="AB10" s="24"/>
    </row>
    <row r="11" spans="1:28" s="27" customFormat="1" ht="42" customHeight="1" x14ac:dyDescent="0.15">
      <c r="A11" s="24" t="s">
        <v>30</v>
      </c>
      <c r="B11" s="25">
        <v>12584</v>
      </c>
      <c r="C11" s="25">
        <v>108</v>
      </c>
      <c r="D11" s="25"/>
      <c r="E11" s="25"/>
      <c r="F11" s="24">
        <f t="shared" si="0"/>
        <v>1889220</v>
      </c>
      <c r="G11" s="24">
        <f t="shared" si="1"/>
        <v>1889220</v>
      </c>
      <c r="H11" s="24">
        <f t="shared" si="2"/>
        <v>0</v>
      </c>
      <c r="I11" s="26">
        <v>43.5</v>
      </c>
      <c r="J11" s="26">
        <v>13</v>
      </c>
      <c r="K11" s="26">
        <v>0</v>
      </c>
      <c r="L11" s="26">
        <v>0</v>
      </c>
      <c r="M11" s="26">
        <v>0</v>
      </c>
      <c r="N11" s="26">
        <v>9</v>
      </c>
      <c r="O11" s="26">
        <v>0</v>
      </c>
      <c r="P11" s="23">
        <f>I11*7.6+J11*7+K11*8+L11*7.6+M11*7.6+N11*8+O11*120</f>
        <v>493.59999999999997</v>
      </c>
      <c r="Q11" s="35">
        <f t="shared" si="4"/>
        <v>330.59999999999997</v>
      </c>
      <c r="R11" s="35">
        <f>J11*7+K11*8+L11*7.6+M11*7.6+N11*8+O11*120</f>
        <v>163</v>
      </c>
      <c r="S11" s="25">
        <v>268</v>
      </c>
      <c r="T11" s="24">
        <v>0</v>
      </c>
      <c r="U11" s="24">
        <f t="shared" si="6"/>
        <v>37520</v>
      </c>
      <c r="V11" s="24">
        <f>F11+P11+U11</f>
        <v>1927233.6</v>
      </c>
      <c r="W11" s="34">
        <f t="shared" si="8"/>
        <v>755893.59</v>
      </c>
      <c r="X11" s="25">
        <f t="shared" si="9"/>
        <v>785901.44</v>
      </c>
      <c r="Y11" s="25">
        <f t="shared" si="10"/>
        <v>154178.68800000002</v>
      </c>
      <c r="Z11" s="25">
        <f t="shared" si="11"/>
        <v>154170.53800000003</v>
      </c>
      <c r="AA11" s="25">
        <f t="shared" si="12"/>
        <v>77089.344000000012</v>
      </c>
      <c r="AB11" s="24"/>
    </row>
    <row r="12" spans="1:28" s="10" customFormat="1" ht="42" customHeight="1" x14ac:dyDescent="0.15">
      <c r="A12" s="15" t="s">
        <v>31</v>
      </c>
      <c r="B12" s="4">
        <v>291191</v>
      </c>
      <c r="C12" s="4">
        <v>122903</v>
      </c>
      <c r="D12" s="4"/>
      <c r="E12" s="4"/>
      <c r="F12" s="15">
        <f t="shared" si="0"/>
        <v>45522195</v>
      </c>
      <c r="G12" s="15">
        <f t="shared" si="1"/>
        <v>45522195</v>
      </c>
      <c r="H12" s="15">
        <f t="shared" si="2"/>
        <v>0</v>
      </c>
      <c r="I12" s="5">
        <v>13300.97</v>
      </c>
      <c r="J12" s="5"/>
      <c r="K12" s="5"/>
      <c r="L12" s="5"/>
      <c r="M12" s="5"/>
      <c r="N12" s="5"/>
      <c r="O12" s="5"/>
      <c r="P12" s="6">
        <f t="shared" si="3"/>
        <v>101087.37199999999</v>
      </c>
      <c r="Q12" s="6">
        <f t="shared" si="4"/>
        <v>101087.37199999999</v>
      </c>
      <c r="R12" s="6">
        <f t="shared" si="5"/>
        <v>0</v>
      </c>
      <c r="S12" s="4">
        <v>7578</v>
      </c>
      <c r="T12" s="15"/>
      <c r="U12" s="15">
        <f t="shared" si="6"/>
        <v>1060920</v>
      </c>
      <c r="V12" s="15">
        <f t="shared" si="7"/>
        <v>46684202.372000001</v>
      </c>
      <c r="W12" s="34">
        <f t="shared" si="8"/>
        <v>18249312.948800001</v>
      </c>
      <c r="X12" s="4">
        <f t="shared" si="9"/>
        <v>19098048.948800001</v>
      </c>
      <c r="Y12" s="4">
        <f t="shared" si="10"/>
        <v>3734736.18976</v>
      </c>
      <c r="Z12" s="4">
        <f t="shared" si="11"/>
        <v>3734736.18976</v>
      </c>
      <c r="AA12" s="4">
        <f t="shared" si="12"/>
        <v>1867368.09488</v>
      </c>
      <c r="AB12" s="15"/>
    </row>
    <row r="13" spans="1:28" s="10" customFormat="1" ht="57" customHeight="1" x14ac:dyDescent="0.15">
      <c r="A13" s="15" t="s">
        <v>32</v>
      </c>
      <c r="B13" s="4">
        <v>168858</v>
      </c>
      <c r="C13" s="4">
        <v>20297</v>
      </c>
      <c r="D13" s="4">
        <v>1028</v>
      </c>
      <c r="E13" s="4"/>
      <c r="F13" s="15">
        <f t="shared" si="0"/>
        <v>25725675</v>
      </c>
      <c r="G13" s="15">
        <f t="shared" si="1"/>
        <v>25633155</v>
      </c>
      <c r="H13" s="15">
        <f t="shared" si="2"/>
        <v>92520</v>
      </c>
      <c r="I13" s="5">
        <v>93059.82</v>
      </c>
      <c r="J13" s="5">
        <v>64957.09</v>
      </c>
      <c r="K13" s="5">
        <v>11786.81</v>
      </c>
      <c r="L13" s="5"/>
      <c r="M13" s="5"/>
      <c r="N13" s="5">
        <v>1181.3</v>
      </c>
      <c r="O13" s="5"/>
      <c r="P13" s="6">
        <f t="shared" si="3"/>
        <v>3734068.5619999999</v>
      </c>
      <c r="Q13" s="6">
        <f t="shared" si="4"/>
        <v>707254.63199999998</v>
      </c>
      <c r="R13" s="6">
        <f t="shared" si="5"/>
        <v>3026813.9299999997</v>
      </c>
      <c r="S13" s="4">
        <v>9059</v>
      </c>
      <c r="T13" s="15"/>
      <c r="U13" s="15">
        <f t="shared" si="6"/>
        <v>1268260</v>
      </c>
      <c r="V13" s="15">
        <f t="shared" si="7"/>
        <v>30728003.561999999</v>
      </c>
      <c r="W13" s="29">
        <f t="shared" si="8"/>
        <v>11944490.121300001</v>
      </c>
      <c r="X13" s="4">
        <f t="shared" si="9"/>
        <v>12780001.424800001</v>
      </c>
      <c r="Y13" s="4">
        <f t="shared" si="10"/>
        <v>2455464.6849599998</v>
      </c>
      <c r="Z13" s="4">
        <f t="shared" si="11"/>
        <v>2304123.9884599997</v>
      </c>
      <c r="AA13" s="4">
        <f t="shared" si="12"/>
        <v>1243923.3424799999</v>
      </c>
      <c r="AB13" s="15"/>
    </row>
    <row r="14" spans="1:28" s="10" customFormat="1" ht="42" customHeight="1" x14ac:dyDescent="0.15">
      <c r="A14" s="15" t="s">
        <v>33</v>
      </c>
      <c r="B14" s="4">
        <v>66828</v>
      </c>
      <c r="C14" s="4">
        <v>1151</v>
      </c>
      <c r="D14" s="4">
        <v>280</v>
      </c>
      <c r="E14" s="4">
        <v>98</v>
      </c>
      <c r="F14" s="15">
        <f t="shared" si="0"/>
        <v>10071369</v>
      </c>
      <c r="G14" s="15">
        <f t="shared" si="1"/>
        <v>10041465</v>
      </c>
      <c r="H14" s="15">
        <f t="shared" si="2"/>
        <v>29904</v>
      </c>
      <c r="I14" s="5">
        <v>22788.67</v>
      </c>
      <c r="J14" s="5">
        <v>28144.09</v>
      </c>
      <c r="K14" s="5">
        <v>3044.36</v>
      </c>
      <c r="L14" s="5">
        <v>596.20000000000005</v>
      </c>
      <c r="M14" s="5"/>
      <c r="N14" s="5">
        <v>1289.5</v>
      </c>
      <c r="O14" s="5"/>
      <c r="P14" s="6">
        <f t="shared" si="3"/>
        <v>1478879.942</v>
      </c>
      <c r="Q14" s="6">
        <f t="shared" si="4"/>
        <v>173193.89199999999</v>
      </c>
      <c r="R14" s="6">
        <f t="shared" si="5"/>
        <v>1305686.05</v>
      </c>
      <c r="S14" s="4">
        <v>4317</v>
      </c>
      <c r="T14" s="4">
        <v>8</v>
      </c>
      <c r="U14" s="15">
        <f t="shared" si="6"/>
        <v>605820</v>
      </c>
      <c r="V14" s="15">
        <f t="shared" si="7"/>
        <v>12156068.942</v>
      </c>
      <c r="W14" s="29">
        <f t="shared" si="8"/>
        <v>4688374.2792999996</v>
      </c>
      <c r="X14" s="4">
        <f t="shared" si="9"/>
        <v>5098774.7768000001</v>
      </c>
      <c r="Y14" s="4">
        <f t="shared" si="10"/>
        <v>971588.39535999997</v>
      </c>
      <c r="Z14" s="4">
        <f t="shared" si="11"/>
        <v>906304.09285999998</v>
      </c>
      <c r="AA14" s="4">
        <f t="shared" si="12"/>
        <v>491027.39767999999</v>
      </c>
      <c r="AB14" s="15"/>
    </row>
    <row r="15" spans="1:28" s="10" customFormat="1" ht="42" customHeight="1" x14ac:dyDescent="0.15">
      <c r="A15" s="15" t="s">
        <v>34</v>
      </c>
      <c r="B15" s="15">
        <f>SUM(B6:B14)</f>
        <v>870055</v>
      </c>
      <c r="C15" s="15">
        <f t="shared" ref="C15:H15" si="13">SUM(C6:C14)</f>
        <v>228492</v>
      </c>
      <c r="D15" s="15">
        <f t="shared" si="13"/>
        <v>2490</v>
      </c>
      <c r="E15" s="15">
        <f t="shared" si="13"/>
        <v>98</v>
      </c>
      <c r="F15" s="15">
        <f t="shared" si="13"/>
        <v>134164434</v>
      </c>
      <c r="G15" s="15">
        <f t="shared" si="13"/>
        <v>133935630</v>
      </c>
      <c r="H15" s="15">
        <f t="shared" si="13"/>
        <v>228804</v>
      </c>
      <c r="I15" s="6">
        <f t="shared" ref="I15:M15" si="14">SUM(I6:I14)</f>
        <v>240375.57</v>
      </c>
      <c r="J15" s="6">
        <f t="shared" si="14"/>
        <v>135770.59</v>
      </c>
      <c r="K15" s="6">
        <f t="shared" si="14"/>
        <v>51714.62</v>
      </c>
      <c r="L15" s="6">
        <f t="shared" si="14"/>
        <v>1783.7</v>
      </c>
      <c r="M15" s="6">
        <f t="shared" si="14"/>
        <v>0</v>
      </c>
      <c r="N15" s="6">
        <f>SUM(N6:N14)</f>
        <v>8136.34</v>
      </c>
      <c r="O15" s="6">
        <f t="shared" ref="O15:R15" si="15">SUM(O6:O14)</f>
        <v>0</v>
      </c>
      <c r="P15" s="35">
        <f t="shared" si="15"/>
        <v>8428400.682</v>
      </c>
      <c r="Q15" s="6">
        <f t="shared" si="15"/>
        <v>1826854.3319999999</v>
      </c>
      <c r="R15" s="6">
        <f t="shared" si="15"/>
        <v>6601546.3499999996</v>
      </c>
      <c r="S15" s="15">
        <f>SUM(S6:S14)</f>
        <v>42091</v>
      </c>
      <c r="T15" s="15">
        <f>SUM(T6:T14)</f>
        <v>8</v>
      </c>
      <c r="U15" s="15">
        <f>SUM(U6:U14)</f>
        <v>5894180</v>
      </c>
      <c r="V15" s="15">
        <f>SUM(V6:V14)</f>
        <v>148487014.68200001</v>
      </c>
      <c r="W15" s="15">
        <f t="shared" ref="W15:AA15" si="16">SUM(W6:W14)</f>
        <v>57390091.590300001</v>
      </c>
      <c r="X15" s="15">
        <f t="shared" si="16"/>
        <v>61706717.072800003</v>
      </c>
      <c r="Y15" s="31">
        <f t="shared" si="16"/>
        <v>11872097.054560002</v>
      </c>
      <c r="Z15" s="15">
        <f t="shared" si="16"/>
        <v>11542019.737060001</v>
      </c>
      <c r="AA15" s="15">
        <f t="shared" si="16"/>
        <v>5976089.2272800012</v>
      </c>
      <c r="AB15" s="15"/>
    </row>
    <row r="17" spans="2:11" x14ac:dyDescent="0.15">
      <c r="B17" s="66" t="s">
        <v>60</v>
      </c>
      <c r="C17" s="66"/>
      <c r="D17" s="66"/>
      <c r="E17" s="66"/>
      <c r="F17" s="66"/>
      <c r="G17" s="66"/>
      <c r="K17" s="16"/>
    </row>
  </sheetData>
  <mergeCells count="10">
    <mergeCell ref="B17:G17"/>
    <mergeCell ref="AB4:AB5"/>
    <mergeCell ref="A1:B1"/>
    <mergeCell ref="A2:AA2"/>
    <mergeCell ref="A4:A5"/>
    <mergeCell ref="B4:H4"/>
    <mergeCell ref="I4:R4"/>
    <mergeCell ref="S4:U4"/>
    <mergeCell ref="V4:V5"/>
    <mergeCell ref="W4:AA4"/>
  </mergeCells>
  <phoneticPr fontId="2" type="noConversion"/>
  <printOptions horizontalCentered="1"/>
  <pageMargins left="0.11811023622047245" right="0.11811023622047245" top="0.15748031496062992" bottom="0.35433070866141736" header="0.31496062992125984" footer="0.31496062992125984"/>
  <pageSetup paperSize="8" scale="72" orientation="landscape" r:id="rId1"/>
  <ignoredErrors>
    <ignoredError sqref="P11 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政策性农业保险（万元）</vt:lpstr>
      <vt:lpstr>汇总表 2025</vt:lpstr>
      <vt:lpstr>政策性农业保险（万元） 2025</vt:lpstr>
      <vt:lpstr>政策性农业保险（元）2025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2024-12-17T11:43:09Z</dcterms:modified>
</cp:coreProperties>
</file>